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\\DAVEALIENWARE\Users\dtunn\OneDrive\Documents\Stearntek_shared\CAD_20241015TUNNEY\02_Ballscrews\"/>
    </mc:Choice>
  </mc:AlternateContent>
  <xr:revisionPtr revIDLastSave="0" documentId="13_ncr:1_{FA6E81ED-2E81-4B35-A3E9-3A92142E3ABB}" xr6:coauthVersionLast="47" xr6:coauthVersionMax="47" xr10:uidLastSave="{00000000-0000-0000-0000-000000000000}"/>
  <workbookProtection workbookAlgorithmName="SHA-512" workbookHashValue="JwQRymO8WZMUU9HihY3bll6dXau56ekVTj/d4Vqi2r/O2Pu9exTc42DJNhkxXeRjPNpsfMUOLhjFFPtOuC3ukQ==" workbookSaltValue="SyKgEsDBgmSCcBkxqcE/kQ==" workbookSpinCount="100000" lockStructure="1"/>
  <bookViews>
    <workbookView xWindow="57480" yWindow="-120" windowWidth="29040" windowHeight="15720" xr2:uid="{D194D556-BFBA-44AB-B2D8-0458A7BB7187}"/>
  </bookViews>
  <sheets>
    <sheet name="Configurator" sheetId="1" r:id="rId1"/>
    <sheet name="DwgData" sheetId="6" state="hidden" r:id="rId2"/>
    <sheet name="NutData" sheetId="2" state="hidden" r:id="rId3"/>
    <sheet name="BlkData" sheetId="4" state="hidden" r:id="rId4"/>
    <sheet name="CAD names" sheetId="5" state="hidden" r:id="rId5"/>
  </sheets>
  <definedNames>
    <definedName name="_xlnm._FilterDatabase" localSheetId="3" hidden="1">BlkData!$A$98:$AK$115</definedName>
    <definedName name="_xlnm._FilterDatabase" localSheetId="1" hidden="1">DwgData!$B$4:$G$40</definedName>
    <definedName name="BF_Used">BlkData!$A$95</definedName>
    <definedName name="BK_B">#REF!</definedName>
    <definedName name="BK_D">#REF!</definedName>
    <definedName name="BK_Diameter">#REF!</definedName>
    <definedName name="BK_E">#REF!</definedName>
    <definedName name="BK_F">#REF!</definedName>
    <definedName name="BK_M">#REF!</definedName>
    <definedName name="BK_S">#REF!</definedName>
    <definedName name="BK_Used">BlkData!$A$94</definedName>
    <definedName name="_xlnm.Criteria" localSheetId="3">BlkData!$A$94</definedName>
    <definedName name="_xlnm.Extract" localSheetId="3">BlkData!$C$94:$AK$94</definedName>
    <definedName name="NutData">NutData!$W$3:$AU$51</definedName>
    <definedName name="NutDwg">Configurator!$AM$58</definedName>
    <definedName name="_xlnm.Print_Area" localSheetId="0">Configurator!$AA$56:$AV$104</definedName>
    <definedName name="ScrDwg">Configurator!$AB$70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93" i="1" l="1"/>
  <c r="AC97" i="1" a="1"/>
  <c r="AC97" i="1" s="1"/>
  <c r="AC98" i="1" a="1"/>
  <c r="AC98" i="1" s="1"/>
  <c r="AL126" i="1" a="1"/>
  <c r="AL126" i="1" s="1"/>
  <c r="AN126" i="1" s="1"/>
  <c r="AM126" i="1" a="1"/>
  <c r="AM126" i="1" s="1"/>
  <c r="D14" i="1"/>
  <c r="AM58" i="1" a="1"/>
  <c r="AM58" i="1" s="1"/>
  <c r="AD132" i="1" s="1" a="1"/>
  <c r="AD132" i="1" s="1"/>
  <c r="AI132" i="1" s="1"/>
  <c r="AD131" i="1" a="1"/>
  <c r="AD131" i="1" s="1"/>
  <c r="AJ131" i="1" s="1"/>
  <c r="AD133" i="1" a="1"/>
  <c r="AD133" i="1" s="1"/>
  <c r="AI133" i="1" s="1"/>
  <c r="AD129" i="1" a="1"/>
  <c r="AD129" i="1" s="1"/>
  <c r="AJ129" i="1" s="1"/>
  <c r="AD107" i="1" l="1"/>
  <c r="AD124" i="1" a="1"/>
  <c r="AD124" i="1" s="1"/>
  <c r="AD125" i="1" a="1"/>
  <c r="AD125" i="1" s="1"/>
  <c r="AD126" i="1"/>
  <c r="AF126" i="1" s="1"/>
  <c r="AD127" i="1" a="1"/>
  <c r="AD127" i="1" s="1"/>
  <c r="AD135" i="1" s="1"/>
  <c r="AD130" i="1" a="1"/>
  <c r="AD130" i="1" s="1"/>
  <c r="AJ130" i="1" s="1"/>
  <c r="AI131" i="1"/>
  <c r="AK132" i="1"/>
  <c r="AK131" i="1"/>
  <c r="AH129" i="1"/>
  <c r="AK133" i="1"/>
  <c r="AG131" i="1"/>
  <c r="AE131" i="1"/>
  <c r="AE129" i="1"/>
  <c r="AH133" i="1"/>
  <c r="AH132" i="1"/>
  <c r="AG133" i="1"/>
  <c r="AF133" i="1"/>
  <c r="AG129" i="1"/>
  <c r="AJ133" i="1"/>
  <c r="AK129" i="1"/>
  <c r="AI129" i="1"/>
  <c r="AH131" i="1"/>
  <c r="AG132" i="1"/>
  <c r="AF132" i="1"/>
  <c r="AJ132" i="1"/>
  <c r="AF131" i="1"/>
  <c r="AE133" i="1"/>
  <c r="AF129" i="1"/>
  <c r="AE132" i="1"/>
  <c r="AD128" i="1" a="1"/>
  <c r="AD128" i="1" s="1"/>
  <c r="AD134" i="1" s="1"/>
  <c r="E3" i="1"/>
  <c r="W3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AH126" i="1" l="1"/>
  <c r="AJ126" i="1"/>
  <c r="AE126" i="1"/>
  <c r="AK126" i="1"/>
  <c r="AI126" i="1"/>
  <c r="AG126" i="1"/>
  <c r="AF130" i="1"/>
  <c r="AK130" i="1"/>
  <c r="AI130" i="1"/>
  <c r="AE130" i="1"/>
  <c r="AG130" i="1"/>
  <c r="AH130" i="1"/>
  <c r="AK124" i="1"/>
  <c r="AG124" i="1"/>
  <c r="AH124" i="1"/>
  <c r="AE124" i="1"/>
  <c r="AJ124" i="1"/>
  <c r="AF124" i="1"/>
  <c r="AI124" i="1"/>
  <c r="AK125" i="1"/>
  <c r="AG125" i="1"/>
  <c r="AI125" i="1"/>
  <c r="AJ125" i="1"/>
  <c r="AF125" i="1"/>
  <c r="AH125" i="1"/>
  <c r="AE125" i="1"/>
  <c r="AK127" i="1"/>
  <c r="AG127" i="1"/>
  <c r="AH127" i="1"/>
  <c r="AE127" i="1"/>
  <c r="AI127" i="1"/>
  <c r="AF127" i="1"/>
  <c r="AJ127" i="1"/>
  <c r="AJ128" i="1"/>
  <c r="AF128" i="1"/>
  <c r="AK128" i="1"/>
  <c r="AG128" i="1"/>
  <c r="AH128" i="1"/>
  <c r="AI128" i="1"/>
  <c r="AE128" i="1"/>
  <c r="AD116" i="1"/>
  <c r="AD111" i="1"/>
  <c r="AC95" i="1" a="1"/>
  <c r="AC95" i="1" s="1"/>
  <c r="D12" i="1"/>
  <c r="D11" i="1"/>
  <c r="AI111" i="1" l="1"/>
  <c r="AJ111" i="1"/>
  <c r="AG111" i="1"/>
  <c r="AK111" i="1"/>
  <c r="AH111" i="1"/>
  <c r="AE111" i="1"/>
  <c r="AF111" i="1"/>
  <c r="AI116" i="1"/>
  <c r="AE116" i="1"/>
  <c r="AK116" i="1"/>
  <c r="AG116" i="1"/>
  <c r="AH116" i="1"/>
  <c r="AJ116" i="1"/>
  <c r="AF116" i="1"/>
  <c r="AI107" i="1"/>
  <c r="AG107" i="1"/>
  <c r="AF107" i="1"/>
  <c r="AE107" i="1"/>
  <c r="AH107" i="1"/>
  <c r="AI135" i="1"/>
  <c r="AE135" i="1"/>
  <c r="AH135" i="1"/>
  <c r="AF135" i="1"/>
  <c r="AG135" i="1"/>
  <c r="AJ135" i="1"/>
  <c r="AK135" i="1"/>
  <c r="AI134" i="1"/>
  <c r="AE134" i="1"/>
  <c r="AK134" i="1"/>
  <c r="AJ134" i="1"/>
  <c r="AG134" i="1"/>
  <c r="AF134" i="1"/>
  <c r="AH134" i="1"/>
  <c r="A94" i="4"/>
  <c r="O94" i="4" s="1" a="1"/>
  <c r="O94" i="4" s="1"/>
  <c r="AK107" i="1"/>
  <c r="AJ107" i="1"/>
  <c r="A95" i="4"/>
  <c r="T95" i="4" s="1" a="1"/>
  <c r="T95" i="4" s="1"/>
  <c r="AB70" i="1" a="1"/>
  <c r="AB70" i="1" s="1"/>
  <c r="AC96" i="1"/>
  <c r="AC92" i="1"/>
  <c r="G25" i="1"/>
  <c r="BV2" i="2"/>
  <c r="F25" i="1" a="1"/>
  <c r="F25" i="1" s="1"/>
  <c r="C18" i="1"/>
  <c r="F19" i="1"/>
  <c r="F18" i="1"/>
  <c r="E20" i="1"/>
  <c r="AD108" i="1" l="1"/>
  <c r="L94" i="4" a="1"/>
  <c r="L94" i="4" s="1"/>
  <c r="E94" i="4" a="1"/>
  <c r="E94" i="4" s="1"/>
  <c r="P94" i="4" a="1"/>
  <c r="P94" i="4" s="1"/>
  <c r="D9" i="1"/>
  <c r="W94" i="4" a="1"/>
  <c r="W94" i="4" s="1"/>
  <c r="AE94" i="4" a="1"/>
  <c r="AE94" i="4" s="1"/>
  <c r="K94" i="4" a="1"/>
  <c r="K94" i="4" s="1"/>
  <c r="J94" i="4" a="1"/>
  <c r="J94" i="4" s="1"/>
  <c r="Z94" i="4" a="1"/>
  <c r="Z94" i="4" s="1"/>
  <c r="AD94" i="4" a="1"/>
  <c r="AD94" i="4" s="1"/>
  <c r="AD114" i="1" s="1"/>
  <c r="AK94" i="4" a="1"/>
  <c r="AK94" i="4" s="1"/>
  <c r="Y94" i="4" a="1"/>
  <c r="Y94" i="4" s="1"/>
  <c r="AC94" i="4" a="1"/>
  <c r="AC94" i="4" s="1"/>
  <c r="AA94" i="4" a="1"/>
  <c r="AA94" i="4" s="1"/>
  <c r="C94" i="4" a="1"/>
  <c r="C94" i="4" s="1"/>
  <c r="Q94" i="4" a="1"/>
  <c r="Q94" i="4" s="1"/>
  <c r="G94" i="4" a="1"/>
  <c r="G94" i="4" s="1"/>
  <c r="X94" i="4" a="1"/>
  <c r="X94" i="4" s="1"/>
  <c r="AI94" i="4" a="1"/>
  <c r="AI94" i="4" s="1"/>
  <c r="V94" i="4" a="1"/>
  <c r="V94" i="4" s="1"/>
  <c r="V95" i="4" a="1"/>
  <c r="V95" i="4" s="1"/>
  <c r="D94" i="4" a="1"/>
  <c r="D94" i="4" s="1"/>
  <c r="M94" i="4" a="1"/>
  <c r="M94" i="4" s="1"/>
  <c r="AD115" i="1" s="1"/>
  <c r="AB94" i="4" a="1"/>
  <c r="AB94" i="4" s="1"/>
  <c r="AD113" i="1" s="1"/>
  <c r="B94" i="4" a="1"/>
  <c r="B94" i="4" s="1"/>
  <c r="AH94" i="4" a="1"/>
  <c r="AH94" i="4" s="1"/>
  <c r="R94" i="4" a="1"/>
  <c r="R94" i="4" s="1"/>
  <c r="U94" i="4" a="1"/>
  <c r="U94" i="4" s="1"/>
  <c r="S94" i="4" a="1"/>
  <c r="S94" i="4" s="1"/>
  <c r="T94" i="4" a="1"/>
  <c r="T94" i="4" s="1"/>
  <c r="AJ94" i="4" a="1"/>
  <c r="AJ94" i="4" s="1"/>
  <c r="AD112" i="1" s="1"/>
  <c r="H94" i="4" a="1"/>
  <c r="H94" i="4" s="1"/>
  <c r="AG94" i="4" a="1"/>
  <c r="AG94" i="4" s="1"/>
  <c r="N94" i="4" a="1"/>
  <c r="N94" i="4" s="1"/>
  <c r="I94" i="4" a="1"/>
  <c r="I94" i="4" s="1"/>
  <c r="AD122" i="1" s="1"/>
  <c r="F94" i="4" a="1"/>
  <c r="F94" i="4" s="1"/>
  <c r="AF94" i="4" a="1"/>
  <c r="AF94" i="4" s="1"/>
  <c r="AJ95" i="4" a="1"/>
  <c r="AJ95" i="4" s="1"/>
  <c r="G95" i="4" a="1"/>
  <c r="G95" i="4" s="1"/>
  <c r="AG95" i="4" a="1"/>
  <c r="AG95" i="4" s="1"/>
  <c r="AF95" i="4" a="1"/>
  <c r="AF95" i="4" s="1"/>
  <c r="S95" i="4" a="1"/>
  <c r="S95" i="4" s="1"/>
  <c r="AC95" i="4" a="1"/>
  <c r="AC95" i="4" s="1"/>
  <c r="AD117" i="1" s="1"/>
  <c r="AB95" i="4" a="1"/>
  <c r="AB95" i="4" s="1"/>
  <c r="X95" i="4" a="1"/>
  <c r="X95" i="4" s="1"/>
  <c r="O95" i="4" a="1"/>
  <c r="O95" i="4" s="1"/>
  <c r="P95" i="4" a="1"/>
  <c r="P95" i="4" s="1"/>
  <c r="I95" i="4" a="1"/>
  <c r="I95" i="4" s="1"/>
  <c r="AA95" i="4" a="1"/>
  <c r="AA95" i="4" s="1"/>
  <c r="C95" i="4" a="1"/>
  <c r="C95" i="4" s="1"/>
  <c r="F95" i="4" a="1"/>
  <c r="F95" i="4" s="1"/>
  <c r="R95" i="4" a="1"/>
  <c r="R95" i="4" s="1"/>
  <c r="AK95" i="4" a="1"/>
  <c r="AK95" i="4" s="1"/>
  <c r="AD95" i="4" a="1"/>
  <c r="AD95" i="4" s="1"/>
  <c r="H95" i="4" a="1"/>
  <c r="H95" i="4" s="1"/>
  <c r="Z95" i="4" a="1"/>
  <c r="Z95" i="4" s="1"/>
  <c r="AI95" i="4" a="1"/>
  <c r="AI95" i="4" s="1"/>
  <c r="L95" i="4" a="1"/>
  <c r="L95" i="4" s="1"/>
  <c r="W95" i="4" a="1"/>
  <c r="W95" i="4" s="1"/>
  <c r="AH95" i="4" a="1"/>
  <c r="AH95" i="4" s="1"/>
  <c r="Y95" i="4" a="1"/>
  <c r="Y95" i="4" s="1"/>
  <c r="B95" i="4" a="1"/>
  <c r="B95" i="4" s="1"/>
  <c r="M95" i="4" a="1"/>
  <c r="M95" i="4" s="1"/>
  <c r="Q95" i="4" a="1"/>
  <c r="Q95" i="4" s="1"/>
  <c r="K95" i="4" a="1"/>
  <c r="K95" i="4" s="1"/>
  <c r="AE95" i="4" a="1"/>
  <c r="AE95" i="4" s="1"/>
  <c r="E95" i="4" a="1"/>
  <c r="E95" i="4" s="1"/>
  <c r="U95" i="4" a="1"/>
  <c r="U95" i="4" s="1"/>
  <c r="J95" i="4" a="1"/>
  <c r="J95" i="4" s="1"/>
  <c r="N95" i="4" a="1"/>
  <c r="N95" i="4" s="1"/>
  <c r="D95" i="4" a="1"/>
  <c r="D95" i="4" s="1"/>
  <c r="C19" i="1"/>
  <c r="AD118" i="1" l="1"/>
  <c r="AE118" i="1" s="1"/>
  <c r="AK114" i="1"/>
  <c r="AK108" i="1"/>
  <c r="AE108" i="1"/>
  <c r="AF108" i="1"/>
  <c r="AJ108" i="1"/>
  <c r="AG108" i="1"/>
  <c r="AH108" i="1"/>
  <c r="AI108" i="1"/>
  <c r="AD110" i="1"/>
  <c r="AH114" i="1"/>
  <c r="AL94" i="4"/>
  <c r="AF114" i="1"/>
  <c r="AL95" i="4"/>
  <c r="AD137" i="1" s="1"/>
  <c r="AJ114" i="1"/>
  <c r="AE114" i="1"/>
  <c r="AI114" i="1"/>
  <c r="AG114" i="1"/>
  <c r="AH113" i="1"/>
  <c r="AJ113" i="1"/>
  <c r="AF113" i="1"/>
  <c r="AK113" i="1"/>
  <c r="AG113" i="1"/>
  <c r="AI113" i="1"/>
  <c r="AE113" i="1"/>
  <c r="AI122" i="1"/>
  <c r="AE122" i="1"/>
  <c r="AJ122" i="1"/>
  <c r="AF122" i="1"/>
  <c r="AG122" i="1"/>
  <c r="AK122" i="1"/>
  <c r="AH122" i="1"/>
  <c r="AJ112" i="1"/>
  <c r="AF112" i="1"/>
  <c r="AK112" i="1"/>
  <c r="AG112" i="1"/>
  <c r="AI112" i="1"/>
  <c r="AH112" i="1"/>
  <c r="AE112" i="1"/>
  <c r="AE115" i="1"/>
  <c r="AJ115" i="1"/>
  <c r="AF115" i="1"/>
  <c r="AI115" i="1"/>
  <c r="AH115" i="1"/>
  <c r="AG115" i="1"/>
  <c r="AK115" i="1"/>
  <c r="AK117" i="1"/>
  <c r="AG117" i="1"/>
  <c r="AI117" i="1"/>
  <c r="AE117" i="1"/>
  <c r="AF117" i="1"/>
  <c r="AJ117" i="1"/>
  <c r="AH117" i="1"/>
  <c r="D20" i="1"/>
  <c r="J42" i="1" a="1"/>
  <c r="J42" i="1" s="1"/>
  <c r="AD123" i="1" s="1"/>
  <c r="AI118" i="1" l="1"/>
  <c r="AD109" i="1"/>
  <c r="AE109" i="1" s="1"/>
  <c r="AL118" i="1"/>
  <c r="AJ118" i="1"/>
  <c r="AG118" i="1"/>
  <c r="AH118" i="1"/>
  <c r="AD119" i="1"/>
  <c r="AD121" i="1" s="1"/>
  <c r="AK118" i="1"/>
  <c r="AF118" i="1"/>
  <c r="AD136" i="1"/>
  <c r="AJ136" i="1" s="1"/>
  <c r="AF137" i="1"/>
  <c r="AH137" i="1"/>
  <c r="AE137" i="1"/>
  <c r="AG137" i="1"/>
  <c r="AI137" i="1"/>
  <c r="AJ137" i="1"/>
  <c r="AK137" i="1"/>
  <c r="AL137" i="1"/>
  <c r="AG110" i="1"/>
  <c r="AF110" i="1"/>
  <c r="AK110" i="1"/>
  <c r="AH110" i="1"/>
  <c r="AE110" i="1"/>
  <c r="AI110" i="1"/>
  <c r="AJ110" i="1"/>
  <c r="AH123" i="1"/>
  <c r="AJ123" i="1"/>
  <c r="AK123" i="1"/>
  <c r="AI123" i="1"/>
  <c r="AE123" i="1"/>
  <c r="AG123" i="1"/>
  <c r="AF123" i="1"/>
  <c r="K25" i="1"/>
  <c r="J25" i="1"/>
  <c r="I25" i="1"/>
  <c r="H25" i="1"/>
  <c r="E2" i="1" s="1"/>
  <c r="C3" i="1" a="1"/>
  <c r="C3" i="1" s="1"/>
  <c r="E25" i="1" a="1"/>
  <c r="E25" i="1" s="1"/>
  <c r="B25" i="1"/>
  <c r="C25" i="1" s="1" a="1"/>
  <c r="C25" i="1" s="1"/>
  <c r="D7" i="1" s="1"/>
  <c r="F27" i="1" a="1"/>
  <c r="F27" i="1" s="1"/>
  <c r="AF109" i="1" l="1"/>
  <c r="AI109" i="1"/>
  <c r="AG109" i="1"/>
  <c r="AK109" i="1"/>
  <c r="AJ109" i="1"/>
  <c r="AH109" i="1"/>
  <c r="AD59" i="1"/>
  <c r="C2" i="1"/>
  <c r="AD62" i="1" s="1"/>
  <c r="AD120" i="1"/>
  <c r="AI136" i="1"/>
  <c r="AK136" i="1"/>
  <c r="AG136" i="1"/>
  <c r="AE136" i="1"/>
  <c r="AF136" i="1"/>
  <c r="AL136" i="1"/>
  <c r="AH136" i="1"/>
  <c r="J35" i="1" a="1"/>
  <c r="J35" i="1" s="1"/>
  <c r="J38" i="1" a="1"/>
  <c r="J38" i="1" s="1"/>
  <c r="AI119" i="1"/>
  <c r="AE119" i="1"/>
  <c r="AJ119" i="1"/>
  <c r="AF119" i="1"/>
  <c r="AK119" i="1"/>
  <c r="AG119" i="1"/>
  <c r="AH119" i="1"/>
  <c r="G35" i="1" a="1"/>
  <c r="G35" i="1" s="1"/>
  <c r="G28" i="1" s="1"/>
  <c r="D10" i="1" s="1"/>
  <c r="D8" i="1" l="1"/>
  <c r="AH121" i="1"/>
  <c r="AF121" i="1"/>
  <c r="AI121" i="1"/>
  <c r="AE121" i="1"/>
  <c r="AJ121" i="1"/>
  <c r="AK121" i="1"/>
  <c r="AG121" i="1"/>
  <c r="AH120" i="1"/>
  <c r="AI120" i="1"/>
  <c r="AE120" i="1"/>
  <c r="AK120" i="1"/>
  <c r="AJ120" i="1"/>
  <c r="AF120" i="1"/>
  <c r="AG120" i="1"/>
  <c r="D22" i="1"/>
  <c r="J28" i="1"/>
  <c r="F22" i="1"/>
  <c r="D21" i="1" l="1"/>
  <c r="E21" i="1"/>
  <c r="E27" i="1" a="1"/>
  <c r="E27" i="1" s="1"/>
  <c r="C32" i="1" a="1"/>
  <c r="C32" i="1" s="1"/>
  <c r="C33" i="1" a="1"/>
  <c r="C33" i="1" s="1"/>
  <c r="C34" i="1" a="1"/>
  <c r="C34" i="1" s="1"/>
  <c r="C35" i="1" a="1"/>
  <c r="C35" i="1" s="1"/>
  <c r="C36" i="1" a="1"/>
  <c r="C36" i="1" s="1"/>
  <c r="C37" i="1" a="1"/>
  <c r="C37" i="1" s="1"/>
  <c r="B27" i="1" a="1"/>
  <c r="E22" i="1" l="1"/>
  <c r="AC99" i="1"/>
  <c r="B27" i="1"/>
  <c r="C27" i="1" s="1" a="1"/>
  <c r="C27" i="1" s="1"/>
  <c r="C31" i="1" a="1"/>
  <c r="C31" i="1" s="1"/>
  <c r="C30" i="1" a="1"/>
  <c r="C30" i="1" s="1"/>
  <c r="C29" i="1" a="1"/>
  <c r="C29" i="1" s="1"/>
  <c r="C28" i="1" a="1"/>
  <c r="C28" i="1" s="1"/>
  <c r="BW4" i="2" l="1" a="1"/>
  <c r="BW4" i="2" s="1"/>
  <c r="BX4" i="2" l="1" a="1"/>
  <c r="BX4" i="2" s="1"/>
  <c r="BX2" i="2"/>
  <c r="BY2" i="2" s="1" a="1"/>
  <c r="BY2" i="2" s="1"/>
  <c r="BY6" i="2" s="1" a="1"/>
  <c r="BY6" i="2" s="1"/>
  <c r="BV4" i="2" a="1"/>
  <c r="BV4" i="2" s="1"/>
  <c r="J31" i="1" l="1" a="1"/>
  <c r="J31" i="1" s="1"/>
  <c r="J30" i="1" s="1"/>
  <c r="D13" i="1" s="1"/>
  <c r="I31" i="1" a="1"/>
  <c r="I31" i="1" s="1"/>
  <c r="H29" i="1" a="1"/>
  <c r="H29" i="1" s="1"/>
  <c r="H31" i="1" a="1"/>
  <c r="H31" i="1" s="1"/>
  <c r="I30" i="1" a="1"/>
  <c r="I30" i="1" s="1"/>
  <c r="I29" i="1" a="1"/>
  <c r="I29" i="1" s="1"/>
  <c r="H30" i="1" a="1"/>
  <c r="H30" i="1" s="1"/>
  <c r="BZ4" i="2" a="1"/>
  <c r="BZ4" i="2" s="1"/>
  <c r="BZ2" i="2" s="1"/>
  <c r="I28" i="1" a="1"/>
  <c r="I28" i="1" s="1"/>
  <c r="I27" i="1" a="1"/>
  <c r="I27" i="1" s="1"/>
  <c r="H27" i="1" a="1"/>
  <c r="H27" i="1" s="1"/>
  <c r="H28" i="1" a="1"/>
  <c r="H28" i="1" s="1"/>
  <c r="BY8" i="2" a="1"/>
  <c r="BY8" i="2" s="1"/>
  <c r="BY7" i="2" a="1"/>
  <c r="BY7" i="2" s="1"/>
  <c r="BY5" i="2" a="1"/>
  <c r="BY5" i="2" s="1"/>
  <c r="BY4" i="2" a="1"/>
  <c r="BY4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29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2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</valueMetadata>
</metadata>
</file>

<file path=xl/sharedStrings.xml><?xml version="1.0" encoding="utf-8"?>
<sst xmlns="http://schemas.openxmlformats.org/spreadsheetml/2006/main" count="1275" uniqueCount="529">
  <si>
    <t>Diameter</t>
  </si>
  <si>
    <t>Nut Type:</t>
  </si>
  <si>
    <t>Lead</t>
  </si>
  <si>
    <t>Left</t>
  </si>
  <si>
    <t>BK</t>
  </si>
  <si>
    <t>BF</t>
  </si>
  <si>
    <t>F2RFU</t>
  </si>
  <si>
    <t>Series</t>
  </si>
  <si>
    <t>Model</t>
  </si>
  <si>
    <t>d</t>
  </si>
  <si>
    <t>A</t>
  </si>
  <si>
    <t>B</t>
  </si>
  <si>
    <t>L</t>
  </si>
  <si>
    <t>W</t>
  </si>
  <si>
    <t>X</t>
  </si>
  <si>
    <t>H</t>
  </si>
  <si>
    <t>Q</t>
  </si>
  <si>
    <r>
      <t>C</t>
    </r>
    <r>
      <rPr>
        <vertAlign val="subscript"/>
        <sz val="11"/>
        <color theme="1"/>
        <rFont val="Aptos Narrow"/>
        <family val="2"/>
        <scheme val="minor"/>
      </rPr>
      <t>dyn</t>
    </r>
  </si>
  <si>
    <r>
      <t>C</t>
    </r>
    <r>
      <rPr>
        <vertAlign val="subscript"/>
        <sz val="11"/>
        <color theme="1"/>
        <rFont val="Aptos Narrow"/>
        <family val="2"/>
        <scheme val="minor"/>
      </rPr>
      <t>0</t>
    </r>
  </si>
  <si>
    <t>starts</t>
  </si>
  <si>
    <t>M6</t>
  </si>
  <si>
    <t>M8</t>
  </si>
  <si>
    <t>1720 lbs</t>
  </si>
  <si>
    <t>1590 lbs</t>
  </si>
  <si>
    <t>2492 lbs</t>
  </si>
  <si>
    <t>1841 lbs</t>
  </si>
  <si>
    <t>2822 Ibs</t>
  </si>
  <si>
    <t>4287 Ibs</t>
  </si>
  <si>
    <t>3197 lbs</t>
  </si>
  <si>
    <t>7475 lbs</t>
  </si>
  <si>
    <t>3550 lbs</t>
  </si>
  <si>
    <t>8622 Ibs</t>
  </si>
  <si>
    <t>3815 lbs</t>
  </si>
  <si>
    <t>9812 lbs</t>
  </si>
  <si>
    <t>10240 lbs</t>
  </si>
  <si>
    <t>11179 lbs</t>
  </si>
  <si>
    <t>16698 lbs</t>
  </si>
  <si>
    <t>12392 lbs</t>
  </si>
  <si>
    <t>18709 lbs</t>
  </si>
  <si>
    <t>20771 lbs</t>
  </si>
  <si>
    <t>3946 lbs</t>
  </si>
  <si>
    <t>2754 lbs</t>
  </si>
  <si>
    <t>5248 lbs</t>
  </si>
  <si>
    <t>3704 lbs</t>
  </si>
  <si>
    <t>6858 lbs</t>
  </si>
  <si>
    <t>8549 lbs</t>
  </si>
  <si>
    <t>9151 lbs</t>
  </si>
  <si>
    <t>15810 lbs</t>
  </si>
  <si>
    <t>11753 lbs</t>
  </si>
  <si>
    <t>20992 Ibs</t>
  </si>
  <si>
    <t>14912 lbs</t>
  </si>
  <si>
    <t>27563 lbs</t>
  </si>
  <si>
    <t>31591 lbs</t>
  </si>
  <si>
    <t>35280 lbs</t>
  </si>
  <si>
    <t>52589 lbs</t>
  </si>
  <si>
    <t>46967 Ibs</t>
  </si>
  <si>
    <t>68123 lbs</t>
  </si>
  <si>
    <t>86399 lbs</t>
  </si>
  <si>
    <t>lead</t>
  </si>
  <si>
    <t>D2</t>
  </si>
  <si>
    <t>F2RDF</t>
  </si>
  <si>
    <t>2822 lbs</t>
  </si>
  <si>
    <t>3197 Ibs</t>
  </si>
  <si>
    <t>27563 Ibs</t>
  </si>
  <si>
    <t>series</t>
  </si>
  <si>
    <t>FK</t>
  </si>
  <si>
    <t>FF</t>
  </si>
  <si>
    <t>XX</t>
  </si>
  <si>
    <t>F2RSQ</t>
  </si>
  <si>
    <t>E</t>
  </si>
  <si>
    <t>2601 lbs</t>
  </si>
  <si>
    <t>1808 lbs</t>
  </si>
  <si>
    <t>3924 Ibs</t>
  </si>
  <si>
    <t>2006 lbs</t>
  </si>
  <si>
    <t>5864 lbs</t>
  </si>
  <si>
    <t>3020 lbs</t>
  </si>
  <si>
    <t>8576 lbs</t>
  </si>
  <si>
    <t>4409 lbs</t>
  </si>
  <si>
    <t>13669 lbs</t>
  </si>
  <si>
    <t>16005 lbs</t>
  </si>
  <si>
    <t>5622 Ibs</t>
  </si>
  <si>
    <t>2998 lbs</t>
  </si>
  <si>
    <t>9436 lbs</t>
  </si>
  <si>
    <t>3880 lbs</t>
  </si>
  <si>
    <t>14749 lbs</t>
  </si>
  <si>
    <t>6085 lbs</t>
  </si>
  <si>
    <t>23148 lbs</t>
  </si>
  <si>
    <t>9392 lbs</t>
  </si>
  <si>
    <t>38801 lbs</t>
  </si>
  <si>
    <t>60847 lbs</t>
  </si>
  <si>
    <t>F2RTY</t>
  </si>
  <si>
    <t>141 lbs</t>
  </si>
  <si>
    <t>245 lbs</t>
  </si>
  <si>
    <t>355 lbs</t>
  </si>
  <si>
    <t>489 lbs</t>
  </si>
  <si>
    <t>487 lbs</t>
  </si>
  <si>
    <t>536 lbs</t>
  </si>
  <si>
    <t>1032 lbs</t>
  </si>
  <si>
    <t>736 lbs</t>
  </si>
  <si>
    <t>780 lbs</t>
  </si>
  <si>
    <t>822 Ibs</t>
  </si>
  <si>
    <t>214 lbs</t>
  </si>
  <si>
    <t>494 lbs</t>
  </si>
  <si>
    <t>888 lbs</t>
  </si>
  <si>
    <t>1010 lbs</t>
  </si>
  <si>
    <t>1008 lbs</t>
  </si>
  <si>
    <t>1254 lbs</t>
  </si>
  <si>
    <t>1995 lbs</t>
  </si>
  <si>
    <t>1997 lbs</t>
  </si>
  <si>
    <t>2321 lbs</t>
  </si>
  <si>
    <t>2646 lbs</t>
  </si>
  <si>
    <t>BK12</t>
  </si>
  <si>
    <t>BK15</t>
  </si>
  <si>
    <t>BK20</t>
  </si>
  <si>
    <t>BK25</t>
  </si>
  <si>
    <t>BK30</t>
  </si>
  <si>
    <t>BK40</t>
  </si>
  <si>
    <t>BF12</t>
  </si>
  <si>
    <t>FK12</t>
  </si>
  <si>
    <t>FF12</t>
  </si>
  <si>
    <t>BF15</t>
  </si>
  <si>
    <t>FK15</t>
  </si>
  <si>
    <t>FF15</t>
  </si>
  <si>
    <t>BF20</t>
  </si>
  <si>
    <t>FK20</t>
  </si>
  <si>
    <t>FF20</t>
  </si>
  <si>
    <t>BF25</t>
  </si>
  <si>
    <t>FK25</t>
  </si>
  <si>
    <t>FF25</t>
  </si>
  <si>
    <t>BF30</t>
  </si>
  <si>
    <t>FK30</t>
  </si>
  <si>
    <t>FF30</t>
  </si>
  <si>
    <t>BF40</t>
  </si>
  <si>
    <t>FK40</t>
  </si>
  <si>
    <t>FF40</t>
  </si>
  <si>
    <t>end</t>
  </si>
  <si>
    <t>Max</t>
  </si>
  <si>
    <t>Model Code:</t>
  </si>
  <si>
    <t>End Supports Included:</t>
  </si>
  <si>
    <t>Diameter (mm):</t>
  </si>
  <si>
    <t>Lead (mm):</t>
  </si>
  <si>
    <t>d (mm)</t>
  </si>
  <si>
    <t>Lead (mm)</t>
  </si>
  <si>
    <t>05</t>
  </si>
  <si>
    <t>01</t>
  </si>
  <si>
    <t>02</t>
  </si>
  <si>
    <t>04</t>
  </si>
  <si>
    <t>06</t>
  </si>
  <si>
    <t>08</t>
  </si>
  <si>
    <t>Max Len (mm)</t>
  </si>
  <si>
    <t>min</t>
  </si>
  <si>
    <t>E(BK)</t>
  </si>
  <si>
    <t>F(BK)</t>
  </si>
  <si>
    <t>E(BF)</t>
  </si>
  <si>
    <t>E(FK)</t>
  </si>
  <si>
    <t>F(FX)</t>
  </si>
  <si>
    <t>E(FF)</t>
  </si>
  <si>
    <t>ØB(BK)</t>
  </si>
  <si>
    <t>ØD(BK)</t>
  </si>
  <si>
    <t>M(BK)</t>
  </si>
  <si>
    <t>S(BK)</t>
  </si>
  <si>
    <t>ØB(BF)</t>
  </si>
  <si>
    <t>ØD(BF)</t>
  </si>
  <si>
    <t>F(BF)</t>
  </si>
  <si>
    <t>G(BF)</t>
  </si>
  <si>
    <t>M40 x 1.5</t>
  </si>
  <si>
    <t>M30 x 1.5</t>
  </si>
  <si>
    <t>M25 x 1.5</t>
  </si>
  <si>
    <t>M20 x 1</t>
  </si>
  <si>
    <t>M15 x 1</t>
  </si>
  <si>
    <t>M12 x 1</t>
  </si>
  <si>
    <t>Series Desc</t>
  </si>
  <si>
    <t>Flange Unit</t>
  </si>
  <si>
    <t>Square Lead</t>
  </si>
  <si>
    <t>Toy (Miniature)</t>
  </si>
  <si>
    <t>Nut Type</t>
  </si>
  <si>
    <t>Diameter (mm)</t>
  </si>
  <si>
    <t>Overall Length</t>
  </si>
  <si>
    <t>End Supports Included</t>
  </si>
  <si>
    <t>Nut Type Description</t>
  </si>
  <si>
    <t>d (num)</t>
  </si>
  <si>
    <t>8</t>
  </si>
  <si>
    <t>Lead (num)</t>
  </si>
  <si>
    <t>Yes</t>
  </si>
  <si>
    <t>F2RFU-2505-0750-BK20-BF20ASM</t>
  </si>
  <si>
    <t>F2RFU-1605-0750-BK12-BF12ASM</t>
  </si>
  <si>
    <t>F2RFU-1610-0750-BK12-BF12ASM</t>
  </si>
  <si>
    <t>F2RFU-2005-0750-BK15-BF15ASM</t>
  </si>
  <si>
    <t>F2RFU-2010-0750-BK15-BF15ASM</t>
  </si>
  <si>
    <t>F2RFU-2510-0750-BK20-BF20ASM</t>
  </si>
  <si>
    <t>F2RFU-3205-0750-BK25-BF25ASM</t>
  </si>
  <si>
    <t>F2RFU-3210-0750-BK25-BF25ASM</t>
  </si>
  <si>
    <t>F2RFU-4005-0750-BK30-BF30ASM</t>
  </si>
  <si>
    <t>F2RFU-4010-0750-BK30-BF30ASM</t>
  </si>
  <si>
    <t>F2RFU-5005-0750-BK40-BF40ASM</t>
  </si>
  <si>
    <t>F2RFU-5010-0750-BK40-BF40ASM</t>
  </si>
  <si>
    <t>F2RFU-5020-0750-BK40-BF40ASM</t>
  </si>
  <si>
    <t>F2RSQ-1616-0750-BK12-BF12ASM</t>
  </si>
  <si>
    <t>F2RSQ-1632-0750-BK12-BF12ASM</t>
  </si>
  <si>
    <t>F2RSQ-2020-0750-BK15-BF15ASM</t>
  </si>
  <si>
    <t>F2RSQ-2040-0750-BK15-BF15ASM</t>
  </si>
  <si>
    <t>F2RSQ-2525-0750-BK20-BF20ASM</t>
  </si>
  <si>
    <t>F2RSQ-2550-0750-BK20-BF20ASM</t>
  </si>
  <si>
    <t>F2RSQ-3232-0750-BK25-BF25ASM</t>
  </si>
  <si>
    <t>F2RSQ-3264-0750-BK25-BF25ASM</t>
  </si>
  <si>
    <t>F2RSQ-4040-0750-BK30-BF30ASM</t>
  </si>
  <si>
    <t>F2RSQ-5050-0750-BK40-BF40ASM</t>
  </si>
  <si>
    <t>F2RFU-1605-0750-BF12-BK12ASM</t>
  </si>
  <si>
    <t>F2RFU-1610-0750-BF12-BK12ASM</t>
  </si>
  <si>
    <t>F2RFU-2005-0750-BF15-BK15ASM</t>
  </si>
  <si>
    <t>F2RFU-2010-0750-BF15-BK15ASM</t>
  </si>
  <si>
    <t>F2RFU-2505-0750-BF20-BK20ASM</t>
  </si>
  <si>
    <t>F2RFU-2510-0750-BF20-BK20ASM</t>
  </si>
  <si>
    <t>F2RFU-3205-0750-BF25-BK25ASM</t>
  </si>
  <si>
    <t>F2RFU-3210-0750-BF25-BK25ASM</t>
  </si>
  <si>
    <t>F2RFU-4005-0750-BF30-BK30ASM</t>
  </si>
  <si>
    <t>F2RFU-4010-0750-BF30-BK30ASM</t>
  </si>
  <si>
    <t>F2RFU-5005-0750-BF40-BK40ASM</t>
  </si>
  <si>
    <t>F2RFU-5010-0750-BF40-BK40ASM</t>
  </si>
  <si>
    <t>F2RFU-5020-0750-BF40-BK40ASM</t>
  </si>
  <si>
    <t>F2RSQ-1616-0750-BF12-BK12ASM</t>
  </si>
  <si>
    <t>F2RSQ-1632-0750-BF12-BK12ASM</t>
  </si>
  <si>
    <t>F2RSQ-2020-0750-BF15-BK15ASM</t>
  </si>
  <si>
    <t>F2RSQ-2040-0750-BF15-BK15ASM</t>
  </si>
  <si>
    <t>F2RSQ-2525-0750-BF20-BK20ASM</t>
  </si>
  <si>
    <t>F2RSQ-2550-0750-BF20-BK20ASM</t>
  </si>
  <si>
    <t>F2RSQ-3232-0750-BF25-BK25ASM</t>
  </si>
  <si>
    <t>F2RSQ-3264-0750-BF25-BK25ASM</t>
  </si>
  <si>
    <t>F2RSQ-4040-0750-BF30-BK30ASM</t>
  </si>
  <si>
    <t>F2RSQ-5050-0750-BF40-BK40ASM</t>
  </si>
  <si>
    <t>Name</t>
  </si>
  <si>
    <t>Extension</t>
  </si>
  <si>
    <t>F2RFU-1605-0750-BF12-BK12ASM.step</t>
  </si>
  <si>
    <t>.step</t>
  </si>
  <si>
    <t>F2RFU-1605-0750-BK12-BF12ASM.step</t>
  </si>
  <si>
    <t>F2RFU-1610-0750-BF12-BK12ASM.step</t>
  </si>
  <si>
    <t>F2RFU-1610-0750-BK12-BF12ASM.step</t>
  </si>
  <si>
    <t>F2RFU-2005-0750-BF15-BK15ASM.step</t>
  </si>
  <si>
    <t>F2RFU-2005-0750-BK15-BF15ASM.step</t>
  </si>
  <si>
    <t>F2RFU-2010-0750-BF15-BK15ASM.step</t>
  </si>
  <si>
    <t>F2RFU-2010-0750-BK15-BF15ASM.step</t>
  </si>
  <si>
    <t>F2RFU-2505-0750-BF20-BK20ASM.step</t>
  </si>
  <si>
    <t>F2RFU-2505-0750-BK20-BF20ASM.step</t>
  </si>
  <si>
    <t>F2RFU-2510-0750-BF20-BK20ASM.step</t>
  </si>
  <si>
    <t>F2RFU-2510-0750-BK20-BF20ASM.step</t>
  </si>
  <si>
    <t>F2RFU-3205-0750-BF25-BK25ASM.step</t>
  </si>
  <si>
    <t>F2RFU-3205-0750-BK25-BF25ASM.step</t>
  </si>
  <si>
    <t>F2RFU-3210-0750-BF25-BK25ASM.step</t>
  </si>
  <si>
    <t>F2RFU-3210-0750-BK25-BF25ASM.step</t>
  </si>
  <si>
    <t>F2RFU-4005-0750-BF30-BK30ASM.step</t>
  </si>
  <si>
    <t>F2RFU-4005-0750-BK30-BF30ASM.step</t>
  </si>
  <si>
    <t>F2RFU-4010-0750-BF30-BK30ASM.step</t>
  </si>
  <si>
    <t>F2RFU-4010-0750-BK30-BF30ASM.step</t>
  </si>
  <si>
    <t>F2RFU-5005-0750-BF40-BK40ASM.step</t>
  </si>
  <si>
    <t>F2RFU-5005-0750-BK40-BF40ASM.step</t>
  </si>
  <si>
    <t>F2RFU-5010-0750-BF40-BK40ASM.step</t>
  </si>
  <si>
    <t>F2RFU-5010-0750-BK40-BF40ASM.step</t>
  </si>
  <si>
    <t>F2RFU-5020-0750-BF40-BK40ASM.step</t>
  </si>
  <si>
    <t>F2RFU-5020-0750-BK40-BF40ASM.step</t>
  </si>
  <si>
    <t>F2RSQ-1616-0750-BF12-BK12ASM.step</t>
  </si>
  <si>
    <t>F2RSQ-1616-0750-BK12-BF12ASM.step</t>
  </si>
  <si>
    <t>F2RSQ-1632-0750-BF12-BK12ASM.step</t>
  </si>
  <si>
    <t>F2RSQ-1632-0750-BK12-BF12ASM.step</t>
  </si>
  <si>
    <t>F2RSQ-2020-0750-BF15-BK15ASM.step</t>
  </si>
  <si>
    <t>F2RSQ-2020-0750-BK15-BF15ASM.step</t>
  </si>
  <si>
    <t>F2RSQ-2040-0750-BF15-BK15ASM.step</t>
  </si>
  <si>
    <t>F2RSQ-2040-0750-BK15-BF15ASM.step</t>
  </si>
  <si>
    <t>F2RSQ-2525-0750-BF20-BK20ASM.step</t>
  </si>
  <si>
    <t>F2RSQ-2525-0750-BK20-BF20ASM.step</t>
  </si>
  <si>
    <t>F2RSQ-2550-0750-BF20-BK20ASM.step</t>
  </si>
  <si>
    <t>F2RSQ-2550-0750-BK20-BF20ASM.step</t>
  </si>
  <si>
    <t>F2RSQ-3232-0750-BF25-BK25ASM.step</t>
  </si>
  <si>
    <t>F2RSQ-3232-0750-BK25-BF25ASM.step</t>
  </si>
  <si>
    <t>F2RSQ-3264-0750-BF25-BK25ASM.step</t>
  </si>
  <si>
    <t>F2RSQ-3264-0750-BK25-BF25ASM.step</t>
  </si>
  <si>
    <t>F2RSQ-4040-0750-BF30-BK30ASM.step</t>
  </si>
  <si>
    <t>F2RSQ-4040-0750-BK30-BF30ASM.step</t>
  </si>
  <si>
    <t>F2RSQ-5050-0750-BF40-BK40ASM.step</t>
  </si>
  <si>
    <t>F2RSQ-5050-0750-BK40-BF40ASM.step</t>
  </si>
  <si>
    <t>Name w/o ext</t>
  </si>
  <si>
    <t>Screw End 1:</t>
  </si>
  <si>
    <t>Screw End 2:</t>
  </si>
  <si>
    <t>Screw End 1</t>
  </si>
  <si>
    <t>Screw End 2</t>
  </si>
  <si>
    <t>Double (Nut) Flange</t>
  </si>
  <si>
    <t>Min</t>
  </si>
  <si>
    <t>P/N</t>
  </si>
  <si>
    <t>BK10FIX</t>
  </si>
  <si>
    <t>M3</t>
  </si>
  <si>
    <t>BK12FIX</t>
  </si>
  <si>
    <t>BK15FIX</t>
  </si>
  <si>
    <t>BK17FIX</t>
  </si>
  <si>
    <t>M4</t>
  </si>
  <si>
    <t>BK20FIX</t>
  </si>
  <si>
    <t>BK25FIX</t>
  </si>
  <si>
    <t>M5</t>
  </si>
  <si>
    <t>BK30FIX</t>
  </si>
  <si>
    <t>BK35FIX</t>
  </si>
  <si>
    <t>BK40FIX</t>
  </si>
  <si>
    <t>BF10FREE</t>
  </si>
  <si>
    <t>C8</t>
  </si>
  <si>
    <t>BF12FREE</t>
  </si>
  <si>
    <t>C10</t>
  </si>
  <si>
    <t>BF15FREE</t>
  </si>
  <si>
    <t>C15</t>
  </si>
  <si>
    <t>BF17FREE</t>
  </si>
  <si>
    <t>C17</t>
  </si>
  <si>
    <t>BF20FREE</t>
  </si>
  <si>
    <t>C20</t>
  </si>
  <si>
    <t>BF25FREE</t>
  </si>
  <si>
    <t>C25</t>
  </si>
  <si>
    <t>BF30FREE</t>
  </si>
  <si>
    <t>C30</t>
  </si>
  <si>
    <t>BF35FREE</t>
  </si>
  <si>
    <t>C35</t>
  </si>
  <si>
    <t>BF40FREE</t>
  </si>
  <si>
    <t>C40</t>
  </si>
  <si>
    <t>Screw Lead</t>
  </si>
  <si>
    <t>05/10/16</t>
  </si>
  <si>
    <t>05/10/20</t>
  </si>
  <si>
    <t>05/10/25</t>
  </si>
  <si>
    <t>05/10/32</t>
  </si>
  <si>
    <t>M25 x 1</t>
  </si>
  <si>
    <t>05/10/40</t>
  </si>
  <si>
    <t>05/10/50</t>
  </si>
  <si>
    <t>BK10</t>
  </si>
  <si>
    <t>BK17</t>
  </si>
  <si>
    <t>BK35</t>
  </si>
  <si>
    <t>BF10</t>
  </si>
  <si>
    <t>BF17</t>
  </si>
  <si>
    <t>BF35</t>
  </si>
  <si>
    <t>BLK_ØD1</t>
  </si>
  <si>
    <t>BLK_A</t>
  </si>
  <si>
    <t>BLK_B</t>
  </si>
  <si>
    <t>BLK_C</t>
  </si>
  <si>
    <t>BLK_C1</t>
  </si>
  <si>
    <t>BLK_C2</t>
  </si>
  <si>
    <t>BLK_E</t>
  </si>
  <si>
    <t>BLK_H1</t>
  </si>
  <si>
    <t>BLK_h</t>
  </si>
  <si>
    <t>BLK_H2</t>
  </si>
  <si>
    <t>BLK_L</t>
  </si>
  <si>
    <t>BLK_L1</t>
  </si>
  <si>
    <t>BLK_L2</t>
  </si>
  <si>
    <t>BLK_L3</t>
  </si>
  <si>
    <t>BLK_T</t>
  </si>
  <si>
    <t>BLK_M</t>
  </si>
  <si>
    <t>BLK_N</t>
  </si>
  <si>
    <t>BLK_Z</t>
  </si>
  <si>
    <t>BLK_C-ring</t>
  </si>
  <si>
    <t>BLK_ØX</t>
  </si>
  <si>
    <t>BLK_ØY</t>
  </si>
  <si>
    <t>BLK_ØP</t>
  </si>
  <si>
    <t>Screw_ØD</t>
  </si>
  <si>
    <t>Screw_ØB</t>
  </si>
  <si>
    <t>Screw_E</t>
  </si>
  <si>
    <t>Screw_F</t>
  </si>
  <si>
    <t>Screw_G</t>
  </si>
  <si>
    <t>Screw_Gd</t>
  </si>
  <si>
    <t>Screw_F-G</t>
  </si>
  <si>
    <t>Screw_M</t>
  </si>
  <si>
    <t>Screw_S</t>
  </si>
  <si>
    <t>Screw_Mach Len</t>
  </si>
  <si>
    <t>Screw_Thread Len in BF</t>
  </si>
  <si>
    <t>Screw Ø</t>
  </si>
  <si>
    <t>Nut:</t>
  </si>
  <si>
    <t>Working stroke:</t>
  </si>
  <si>
    <t>Calculated Overall Length Required:</t>
  </si>
  <si>
    <t>mm</t>
  </si>
  <si>
    <t>in</t>
  </si>
  <si>
    <t>(this is in mm)</t>
  </si>
  <si>
    <t>Generic CAD File:</t>
  </si>
  <si>
    <t>Overall Length (mm):</t>
  </si>
  <si>
    <t>Max travel, hard stop to hard stop is</t>
  </si>
  <si>
    <t>* Recommended safety stroke is calculated as two screw revolutions</t>
  </si>
  <si>
    <t>Thread Rotation:</t>
  </si>
  <si>
    <t>Thread</t>
  </si>
  <si>
    <t>R</t>
  </si>
  <si>
    <t>End 1</t>
  </si>
  <si>
    <t>End 2</t>
  </si>
  <si>
    <t>Blocks</t>
  </si>
  <si>
    <t>No</t>
  </si>
  <si>
    <t>index</t>
  </si>
  <si>
    <t>Dwg</t>
  </si>
  <si>
    <t>Max Size</t>
  </si>
  <si>
    <t>Min size</t>
  </si>
  <si>
    <t>End</t>
  </si>
  <si>
    <t>BallCircle Diameter:</t>
  </si>
  <si>
    <t>Lead:</t>
  </si>
  <si>
    <t>Backlash:</t>
  </si>
  <si>
    <t>Hand Thread:</t>
  </si>
  <si>
    <r>
      <t>C</t>
    </r>
    <r>
      <rPr>
        <vertAlign val="subscript"/>
        <sz val="11"/>
        <color theme="1"/>
        <rFont val="Aptos Narrow"/>
        <family val="2"/>
        <scheme val="minor"/>
      </rPr>
      <t>dyn</t>
    </r>
    <r>
      <rPr>
        <sz val="11"/>
        <color theme="1"/>
        <rFont val="Aptos Narrow"/>
        <family val="2"/>
        <scheme val="minor"/>
      </rPr>
      <t>:</t>
    </r>
  </si>
  <si>
    <r>
      <t>C</t>
    </r>
    <r>
      <rPr>
        <vertAlign val="subscript"/>
        <sz val="11"/>
        <color theme="1"/>
        <rFont val="Aptos Narrow"/>
        <family val="2"/>
        <scheme val="minor"/>
      </rPr>
      <t>0</t>
    </r>
    <r>
      <rPr>
        <sz val="11"/>
        <color theme="1"/>
        <rFont val="Aptos Narrow"/>
        <family val="2"/>
        <scheme val="minor"/>
      </rPr>
      <t>:</t>
    </r>
  </si>
  <si>
    <t>Max Stroke:</t>
  </si>
  <si>
    <t>0.000 – 0.003</t>
  </si>
  <si>
    <t>Backlash</t>
  </si>
  <si>
    <t>CUST</t>
  </si>
  <si>
    <t xml:space="preserve">INSPIRE  GREAT  AUTOMATION  </t>
  </si>
  <si>
    <t>Total Stroke Required:</t>
  </si>
  <si>
    <t>Overall screw length:</t>
  </si>
  <si>
    <t>Overall assembly length:</t>
  </si>
  <si>
    <t>Threaded length:</t>
  </si>
  <si>
    <t>Thread in float end:</t>
  </si>
  <si>
    <t>Fixed end machine length:</t>
  </si>
  <si>
    <t>Float end machine length:</t>
  </si>
  <si>
    <t>Nut length:</t>
  </si>
  <si>
    <t>Max travel:</t>
  </si>
  <si>
    <t>Input Shaft diameter:</t>
  </si>
  <si>
    <t>Input Shaft length:</t>
  </si>
  <si>
    <t>Input Shaft height:</t>
  </si>
  <si>
    <t>Float mounting hole to 1st fixed mounting hole:</t>
  </si>
  <si>
    <t>Fixed mounting hole spacing:</t>
  </si>
  <si>
    <t>Screw diameter:</t>
  </si>
  <si>
    <t>Nut Diameter:</t>
  </si>
  <si>
    <t>Nut Flange diameter:</t>
  </si>
  <si>
    <t>Nut flange thickness:</t>
  </si>
  <si>
    <t>Nut mounting hole quantity:</t>
  </si>
  <si>
    <t>Nut lube size:</t>
  </si>
  <si>
    <t>Nut lube angle:</t>
  </si>
  <si>
    <t>Nut mounting hole angle:</t>
  </si>
  <si>
    <t>Fixed End:</t>
  </si>
  <si>
    <t>Float End:</t>
  </si>
  <si>
    <t>X_qty</t>
  </si>
  <si>
    <t>Q_ang</t>
  </si>
  <si>
    <t>X_ang</t>
  </si>
  <si>
    <t>Length between blocks:</t>
  </si>
  <si>
    <t>Nut flats distance:</t>
  </si>
  <si>
    <t>Nut mounting hole BCD:</t>
  </si>
  <si>
    <t>Nut mounting hole size:</t>
  </si>
  <si>
    <t>BKBF</t>
  </si>
  <si>
    <t>BFBK</t>
  </si>
  <si>
    <t>BKXX</t>
  </si>
  <si>
    <t>XXBK</t>
  </si>
  <si>
    <t>XXXX</t>
  </si>
  <si>
    <t>11970 Mayfield Livonia, MI 48150</t>
  </si>
  <si>
    <t>(248) 798-4877</t>
  </si>
  <si>
    <t>sales@fang2th.com</t>
  </si>
  <si>
    <t>Special configurations are available. Contact us for more information!</t>
  </si>
  <si>
    <t>Lookup</t>
  </si>
  <si>
    <t>Drawing1</t>
  </si>
  <si>
    <t>Drawing2</t>
  </si>
  <si>
    <t>BLK XYZ</t>
  </si>
  <si>
    <t>Nut hole size:</t>
  </si>
  <si>
    <t>Nut hole BCD:</t>
  </si>
  <si>
    <t>Fixed end mounting hole:</t>
  </si>
  <si>
    <t>Float end mounting hole:</t>
  </si>
  <si>
    <r>
      <t>C</t>
    </r>
    <r>
      <rPr>
        <vertAlign val="subscript"/>
        <sz val="11"/>
        <color theme="1"/>
        <rFont val="Aptos Narrow"/>
        <family val="2"/>
        <scheme val="minor"/>
      </rPr>
      <t>0</t>
    </r>
    <r>
      <rPr>
        <sz val="11"/>
        <color theme="1"/>
        <rFont val="Aptos Narrow"/>
        <family val="2"/>
        <scheme val="minor"/>
      </rPr>
      <t xml:space="preserve"> N</t>
    </r>
  </si>
  <si>
    <r>
      <t>C</t>
    </r>
    <r>
      <rPr>
        <vertAlign val="subscript"/>
        <sz val="11"/>
        <color theme="1"/>
        <rFont val="Aptos Narrow"/>
        <family val="2"/>
        <scheme val="minor"/>
      </rPr>
      <t>dyn</t>
    </r>
    <r>
      <rPr>
        <sz val="11"/>
        <color theme="1"/>
        <rFont val="Aptos Narrow"/>
        <family val="2"/>
        <scheme val="minor"/>
      </rPr>
      <t xml:space="preserve"> N</t>
    </r>
  </si>
  <si>
    <t>7651 N</t>
  </si>
  <si>
    <t>17552 N</t>
  </si>
  <si>
    <t>7072 N</t>
  </si>
  <si>
    <t>12250 N</t>
  </si>
  <si>
    <t>11084 N</t>
  </si>
  <si>
    <t>23343 N</t>
  </si>
  <si>
    <t>8189 N</t>
  </si>
  <si>
    <t>16475 N</t>
  </si>
  <si>
    <t>12552 N</t>
  </si>
  <si>
    <t>30504 N</t>
  </si>
  <si>
    <t>19069 N</t>
  </si>
  <si>
    <t>38026 N</t>
  </si>
  <si>
    <t>14220 N</t>
  </si>
  <si>
    <t>40704 N</t>
  </si>
  <si>
    <t>33249 N</t>
  </si>
  <si>
    <t>70323 N</t>
  </si>
  <si>
    <t>15790 N</t>
  </si>
  <si>
    <t>52277 N</t>
  </si>
  <si>
    <t>38351 N</t>
  </si>
  <si>
    <t>93372 N</t>
  </si>
  <si>
    <t>16969 N</t>
  </si>
  <si>
    <t>66329 N</t>
  </si>
  <si>
    <t>43644 N</t>
  </si>
  <si>
    <t>122600 N</t>
  </si>
  <si>
    <t>45548 N</t>
  </si>
  <si>
    <t>140517 N</t>
  </si>
  <si>
    <t>49724 N</t>
  </si>
  <si>
    <t>156925 N</t>
  </si>
  <si>
    <t>74273 N</t>
  </si>
  <si>
    <t>233916 N</t>
  </si>
  <si>
    <t>55120 N</t>
  </si>
  <si>
    <t>208909 N</t>
  </si>
  <si>
    <t>83218 N</t>
  </si>
  <si>
    <t>303011 N</t>
  </si>
  <si>
    <t>92389 N</t>
  </si>
  <si>
    <t>384303 N</t>
  </si>
  <si>
    <t>11569 N</t>
  </si>
  <si>
    <t>25007 N</t>
  </si>
  <si>
    <t>8042 N</t>
  </si>
  <si>
    <t>13335 N</t>
  </si>
  <si>
    <t>17454 N</t>
  </si>
  <si>
    <t>41971 N</t>
  </si>
  <si>
    <t>8923 N</t>
  </si>
  <si>
    <t>17258 N</t>
  </si>
  <si>
    <t>26083 N</t>
  </si>
  <si>
    <t>65604 N</t>
  </si>
  <si>
    <t>13433 N</t>
  </si>
  <si>
    <t>27066 N</t>
  </si>
  <si>
    <t>38146 N</t>
  </si>
  <si>
    <t>102962 N</t>
  </si>
  <si>
    <t>19611 N</t>
  </si>
  <si>
    <t>41776 N</t>
  </si>
  <si>
    <t>60800 N</t>
  </si>
  <si>
    <t>172587 N</t>
  </si>
  <si>
    <t>71190 N</t>
  </si>
  <si>
    <t>270647 N</t>
  </si>
  <si>
    <t>627 N</t>
  </si>
  <si>
    <t>952 N</t>
  </si>
  <si>
    <t>1090 N</t>
  </si>
  <si>
    <t>2197 N</t>
  </si>
  <si>
    <t>1579 N</t>
  </si>
  <si>
    <t>3950 N</t>
  </si>
  <si>
    <t>2175 N</t>
  </si>
  <si>
    <t>4492 N</t>
  </si>
  <si>
    <t>2166 N</t>
  </si>
  <si>
    <t>4484 N</t>
  </si>
  <si>
    <t>2384 N</t>
  </si>
  <si>
    <t>5578 N</t>
  </si>
  <si>
    <t>4590 N</t>
  </si>
  <si>
    <t>8874 N</t>
  </si>
  <si>
    <t>3274 N</t>
  </si>
  <si>
    <t>8883 N</t>
  </si>
  <si>
    <t>3469 N</t>
  </si>
  <si>
    <t>10324 N</t>
  </si>
  <si>
    <t>3656 N</t>
  </si>
  <si>
    <t>11769 N</t>
  </si>
  <si>
    <t>Contact factory for drawing</t>
  </si>
  <si>
    <t>File Name:</t>
  </si>
  <si>
    <t>Units: mm</t>
  </si>
  <si>
    <t>Travel Variation (e300):</t>
  </si>
  <si>
    <t>±50 µm / 300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</si>
</sst>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vertAlign val="subscript"/>
      <sz val="11"/>
      <color theme="1"/>
      <name val="Aptos Narrow"/>
      <family val="2"/>
      <scheme val="minor"/>
    </font>
    <font>
      <sz val="11"/>
      <color theme="9" tint="-0.249977111117893"/>
      <name val="Aptos Narrow"/>
      <family val="2"/>
      <scheme val="minor"/>
    </font>
    <font>
      <sz val="8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11"/>
      <color rgb="FFDEDEDE"/>
      <name val="Aptos Narrow"/>
      <family val="2"/>
      <scheme val="minor"/>
    </font>
    <font>
      <sz val="11"/>
      <color theme="7" tint="0.79998168889431442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rgb="FF000000"/>
      <name val="Courier New"/>
      <family val="3"/>
    </font>
    <font>
      <sz val="11"/>
      <color rgb="FFC00000"/>
      <name val="Arial Black"/>
      <family val="2"/>
    </font>
    <font>
      <b/>
      <sz val="12"/>
      <color rgb="FF008000"/>
      <name val="Aptos Narrow"/>
      <family val="2"/>
      <scheme val="minor"/>
    </font>
    <font>
      <b/>
      <sz val="12"/>
      <name val="Aptos Narrow"/>
      <family val="2"/>
      <scheme val="minor"/>
    </font>
    <font>
      <sz val="20"/>
      <color theme="1"/>
      <name val="Arial"/>
      <family val="2"/>
    </font>
    <font>
      <sz val="12"/>
      <color rgb="FF008000"/>
      <name val="Arial"/>
      <family val="2"/>
    </font>
    <font>
      <sz val="16"/>
      <color theme="1"/>
      <name val="Calibri"/>
      <family val="2"/>
    </font>
    <font>
      <sz val="10"/>
      <color theme="1"/>
      <name val="Arial"/>
      <family val="2"/>
    </font>
    <font>
      <u/>
      <sz val="11"/>
      <color theme="10"/>
      <name val="Aptos Narrow"/>
      <family val="2"/>
      <scheme val="minor"/>
    </font>
    <font>
      <u/>
      <sz val="26"/>
      <color theme="10"/>
      <name val="Aptos Narrow"/>
      <family val="2"/>
      <scheme val="minor"/>
    </font>
    <font>
      <sz val="72"/>
      <color theme="1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4472C4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ck">
        <color rgb="FF008000"/>
      </left>
      <right style="thin">
        <color auto="1"/>
      </right>
      <top style="thick">
        <color rgb="FF008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rgb="FF008000"/>
      </top>
      <bottom style="thin">
        <color auto="1"/>
      </bottom>
      <diagonal/>
    </border>
    <border>
      <left style="thin">
        <color auto="1"/>
      </left>
      <right style="thick">
        <color rgb="FF008000"/>
      </right>
      <top style="thick">
        <color rgb="FF008000"/>
      </top>
      <bottom style="thin">
        <color auto="1"/>
      </bottom>
      <diagonal/>
    </border>
    <border>
      <left style="thick">
        <color rgb="FF008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rgb="FF008000"/>
      </right>
      <top style="thin">
        <color auto="1"/>
      </top>
      <bottom style="thin">
        <color auto="1"/>
      </bottom>
      <diagonal/>
    </border>
    <border>
      <left style="thick">
        <color rgb="FF008000"/>
      </left>
      <right style="thin">
        <color auto="1"/>
      </right>
      <top style="thin">
        <color auto="1"/>
      </top>
      <bottom style="thick">
        <color rgb="FF008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008000"/>
      </bottom>
      <diagonal/>
    </border>
    <border>
      <left style="thin">
        <color auto="1"/>
      </left>
      <right style="thick">
        <color rgb="FF008000"/>
      </right>
      <top style="thin">
        <color auto="1"/>
      </top>
      <bottom style="thick">
        <color rgb="FF008000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82">
    <xf numFmtId="0" fontId="0" fillId="0" borderId="0" xfId="0"/>
    <xf numFmtId="49" fontId="0" fillId="0" borderId="0" xfId="0" applyNumberFormat="1"/>
    <xf numFmtId="0" fontId="0" fillId="0" borderId="0" xfId="0" applyProtection="1">
      <protection hidden="1"/>
    </xf>
    <xf numFmtId="0" fontId="0" fillId="0" borderId="8" xfId="0" applyBorder="1" applyAlignment="1" applyProtection="1">
      <alignment horizontal="left"/>
      <protection hidden="1"/>
    </xf>
    <xf numFmtId="0" fontId="14" fillId="0" borderId="0" xfId="0" applyFont="1"/>
    <xf numFmtId="0" fontId="0" fillId="0" borderId="0" xfId="0" applyAlignment="1" applyProtection="1">
      <alignment horizontal="right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2" fillId="0" borderId="0" xfId="0" applyFont="1" applyAlignment="1" applyProtection="1">
      <alignment horizontal="left"/>
      <protection hidden="1"/>
    </xf>
    <xf numFmtId="0" fontId="0" fillId="0" borderId="20" xfId="0" applyBorder="1" applyAlignment="1" applyProtection="1">
      <alignment horizontal="left"/>
      <protection hidden="1"/>
    </xf>
    <xf numFmtId="0" fontId="0" fillId="0" borderId="10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0" fillId="0" borderId="21" xfId="0" applyBorder="1" applyAlignment="1" applyProtection="1">
      <alignment horizontal="left"/>
      <protection hidden="1"/>
    </xf>
    <xf numFmtId="0" fontId="0" fillId="0" borderId="22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right"/>
      <protection hidden="1"/>
    </xf>
    <xf numFmtId="0" fontId="0" fillId="0" borderId="9" xfId="0" applyBorder="1" applyAlignment="1" applyProtection="1">
      <alignment horizontal="left"/>
      <protection hidden="1"/>
    </xf>
    <xf numFmtId="0" fontId="0" fillId="0" borderId="5" xfId="0" applyBorder="1" applyAlignment="1" applyProtection="1">
      <alignment horizontal="left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13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right"/>
      <protection hidden="1"/>
    </xf>
    <xf numFmtId="0" fontId="8" fillId="0" borderId="2" xfId="0" applyFont="1" applyBorder="1" applyAlignment="1" applyProtection="1">
      <alignment horizontal="left"/>
      <protection hidden="1"/>
    </xf>
    <xf numFmtId="0" fontId="0" fillId="0" borderId="3" xfId="0" applyBorder="1" applyAlignment="1" applyProtection="1">
      <alignment horizontal="left"/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14" xfId="0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left"/>
      <protection hidden="1"/>
    </xf>
    <xf numFmtId="0" fontId="0" fillId="0" borderId="15" xfId="0" applyBorder="1" applyAlignment="1" applyProtection="1">
      <alignment horizontal="right"/>
      <protection hidden="1"/>
    </xf>
    <xf numFmtId="0" fontId="0" fillId="0" borderId="17" xfId="0" applyBorder="1" applyAlignment="1" applyProtection="1">
      <alignment horizontal="left"/>
      <protection hidden="1"/>
    </xf>
    <xf numFmtId="0" fontId="0" fillId="0" borderId="18" xfId="0" applyBorder="1" applyAlignment="1" applyProtection="1">
      <alignment horizontal="left"/>
      <protection hidden="1"/>
    </xf>
    <xf numFmtId="0" fontId="0" fillId="0" borderId="18" xfId="0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hidden="1"/>
    </xf>
    <xf numFmtId="0" fontId="5" fillId="0" borderId="0" xfId="0" quotePrefix="1" applyFont="1" applyAlignment="1" applyProtection="1">
      <alignment horizontal="left"/>
      <protection hidden="1"/>
    </xf>
    <xf numFmtId="0" fontId="0" fillId="0" borderId="1" xfId="0" applyBorder="1" applyAlignment="1" applyProtection="1">
      <alignment horizontal="center"/>
      <protection hidden="1"/>
    </xf>
    <xf numFmtId="0" fontId="12" fillId="0" borderId="1" xfId="0" applyFont="1" applyBorder="1" applyAlignment="1" applyProtection="1">
      <alignment horizontal="center"/>
      <protection hidden="1"/>
    </xf>
    <xf numFmtId="0" fontId="13" fillId="0" borderId="1" xfId="0" applyFont="1" applyBorder="1" applyAlignment="1" applyProtection="1">
      <alignment horizontal="center"/>
      <protection hidden="1"/>
    </xf>
    <xf numFmtId="0" fontId="4" fillId="6" borderId="6" xfId="0" applyFont="1" applyFill="1" applyBorder="1" applyAlignment="1" applyProtection="1">
      <alignment horizontal="right"/>
      <protection hidden="1"/>
    </xf>
    <xf numFmtId="0" fontId="4" fillId="6" borderId="8" xfId="0" applyFont="1" applyFill="1" applyBorder="1" applyAlignment="1" applyProtection="1">
      <alignment horizontal="left"/>
      <protection hidden="1"/>
    </xf>
    <xf numFmtId="0" fontId="4" fillId="6" borderId="26" xfId="0" applyFont="1" applyFill="1" applyBorder="1" applyAlignment="1" applyProtection="1">
      <alignment horizontal="left"/>
      <protection hidden="1"/>
    </xf>
    <xf numFmtId="0" fontId="4" fillId="6" borderId="7" xfId="0" applyFont="1" applyFill="1" applyBorder="1" applyAlignment="1" applyProtection="1">
      <alignment horizontal="center"/>
      <protection hidden="1"/>
    </xf>
    <xf numFmtId="0" fontId="4" fillId="6" borderId="23" xfId="0" applyFont="1" applyFill="1" applyBorder="1" applyAlignment="1" applyProtection="1">
      <alignment horizontal="center"/>
      <protection hidden="1"/>
    </xf>
    <xf numFmtId="0" fontId="0" fillId="5" borderId="12" xfId="0" applyFill="1" applyBorder="1" applyAlignment="1" applyProtection="1">
      <alignment horizontal="right"/>
      <protection hidden="1"/>
    </xf>
    <xf numFmtId="0" fontId="0" fillId="5" borderId="2" xfId="0" applyFill="1" applyBorder="1" applyAlignment="1" applyProtection="1">
      <alignment horizontal="left"/>
      <protection hidden="1"/>
    </xf>
    <xf numFmtId="0" fontId="0" fillId="5" borderId="4" xfId="0" applyFill="1" applyBorder="1" applyAlignment="1" applyProtection="1">
      <alignment horizontal="left"/>
      <protection hidden="1"/>
    </xf>
    <xf numFmtId="0" fontId="0" fillId="5" borderId="1" xfId="0" applyFill="1" applyBorder="1" applyAlignment="1" applyProtection="1">
      <alignment horizontal="center"/>
      <protection hidden="1"/>
    </xf>
    <xf numFmtId="0" fontId="0" fillId="5" borderId="24" xfId="0" applyFill="1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left"/>
      <protection hidden="1"/>
    </xf>
    <xf numFmtId="0" fontId="0" fillId="0" borderId="1" xfId="0" applyBorder="1" applyProtection="1">
      <protection hidden="1"/>
    </xf>
    <xf numFmtId="0" fontId="0" fillId="0" borderId="24" xfId="0" applyBorder="1" applyAlignment="1" applyProtection="1">
      <alignment horizontal="center"/>
      <protection hidden="1"/>
    </xf>
    <xf numFmtId="0" fontId="6" fillId="0" borderId="1" xfId="0" applyFont="1" applyBorder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0" fontId="9" fillId="0" borderId="1" xfId="0" applyFont="1" applyBorder="1" applyAlignment="1" applyProtection="1">
      <alignment horizontal="center"/>
      <protection hidden="1"/>
    </xf>
    <xf numFmtId="0" fontId="0" fillId="0" borderId="27" xfId="0" applyBorder="1" applyAlignment="1" applyProtection="1">
      <alignment horizontal="left"/>
      <protection hidden="1"/>
    </xf>
    <xf numFmtId="0" fontId="0" fillId="0" borderId="16" xfId="0" applyBorder="1" applyAlignment="1" applyProtection="1">
      <alignment horizontal="center"/>
      <protection hidden="1"/>
    </xf>
    <xf numFmtId="0" fontId="6" fillId="0" borderId="16" xfId="0" applyFont="1" applyBorder="1" applyAlignment="1" applyProtection="1">
      <alignment horizontal="center"/>
      <protection hidden="1"/>
    </xf>
    <xf numFmtId="0" fontId="0" fillId="0" borderId="25" xfId="0" applyBorder="1" applyAlignment="1" applyProtection="1">
      <alignment horizontal="center"/>
      <protection hidden="1"/>
    </xf>
    <xf numFmtId="0" fontId="10" fillId="0" borderId="0" xfId="0" applyFont="1" applyAlignment="1" applyProtection="1">
      <alignment horizontal="left" vertical="center" readingOrder="1"/>
      <protection hidden="1"/>
    </xf>
    <xf numFmtId="0" fontId="11" fillId="0" borderId="0" xfId="0" applyFont="1" applyAlignment="1" applyProtection="1">
      <alignment horizontal="right" vertical="center" readingOrder="1"/>
      <protection hidden="1"/>
    </xf>
    <xf numFmtId="0" fontId="0" fillId="7" borderId="0" xfId="0" applyFill="1" applyProtection="1">
      <protection hidden="1"/>
    </xf>
    <xf numFmtId="0" fontId="0" fillId="2" borderId="7" xfId="0" applyFill="1" applyBorder="1" applyAlignment="1" applyProtection="1">
      <alignment horizontal="left"/>
      <protection locked="0" hidden="1"/>
    </xf>
    <xf numFmtId="49" fontId="0" fillId="2" borderId="1" xfId="0" applyNumberFormat="1" applyFill="1" applyBorder="1" applyAlignment="1" applyProtection="1">
      <alignment horizontal="left"/>
      <protection locked="0" hidden="1"/>
    </xf>
    <xf numFmtId="0" fontId="0" fillId="2" borderId="1" xfId="0" applyFill="1" applyBorder="1" applyAlignment="1" applyProtection="1">
      <alignment horizontal="left"/>
      <protection locked="0" hidden="1"/>
    </xf>
    <xf numFmtId="0" fontId="0" fillId="2" borderId="16" xfId="0" applyFill="1" applyBorder="1" applyAlignment="1" applyProtection="1">
      <alignment horizontal="left"/>
      <protection locked="0" hidden="1"/>
    </xf>
    <xf numFmtId="0" fontId="0" fillId="3" borderId="1" xfId="0" applyFill="1" applyBorder="1" applyAlignment="1" applyProtection="1">
      <alignment horizontal="center"/>
      <protection locked="0" hidden="1"/>
    </xf>
    <xf numFmtId="0" fontId="0" fillId="4" borderId="1" xfId="0" applyFill="1" applyBorder="1" applyAlignment="1" applyProtection="1">
      <alignment horizontal="center"/>
      <protection locked="0" hidden="1"/>
    </xf>
    <xf numFmtId="0" fontId="16" fillId="0" borderId="0" xfId="0" applyFont="1" applyProtection="1">
      <protection hidden="1"/>
    </xf>
    <xf numFmtId="0" fontId="17" fillId="0" borderId="0" xfId="0" applyFont="1" applyAlignment="1" applyProtection="1">
      <alignment horizontal="right"/>
      <protection hidden="1"/>
    </xf>
    <xf numFmtId="0" fontId="15" fillId="0" borderId="0" xfId="0" applyFont="1" applyAlignment="1" applyProtection="1">
      <alignment horizontal="left"/>
      <protection hidden="1"/>
    </xf>
    <xf numFmtId="0" fontId="14" fillId="0" borderId="0" xfId="0" applyFont="1" applyAlignment="1">
      <alignment wrapText="1"/>
    </xf>
    <xf numFmtId="0" fontId="19" fillId="0" borderId="0" xfId="1" applyFont="1"/>
    <xf numFmtId="0" fontId="8" fillId="0" borderId="17" xfId="0" applyFont="1" applyBorder="1" applyAlignment="1" applyProtection="1">
      <alignment horizontal="left"/>
      <protection hidden="1"/>
    </xf>
    <xf numFmtId="0" fontId="0" fillId="0" borderId="28" xfId="0" applyBorder="1" applyAlignment="1" applyProtection="1">
      <alignment horizontal="right" indent="1"/>
      <protection hidden="1"/>
    </xf>
    <xf numFmtId="0" fontId="0" fillId="0" borderId="31" xfId="0" applyBorder="1" applyAlignment="1" applyProtection="1">
      <alignment horizontal="right" indent="1"/>
      <protection hidden="1"/>
    </xf>
    <xf numFmtId="0" fontId="0" fillId="0" borderId="33" xfId="0" applyBorder="1" applyAlignment="1" applyProtection="1">
      <alignment horizontal="right" indent="1"/>
      <protection hidden="1"/>
    </xf>
    <xf numFmtId="0" fontId="10" fillId="0" borderId="0" xfId="0" applyFont="1" applyAlignment="1" applyProtection="1">
      <alignment horizontal="right" vertical="center" readingOrder="1"/>
      <protection hidden="1"/>
    </xf>
    <xf numFmtId="0" fontId="0" fillId="0" borderId="1" xfId="0" applyBorder="1" applyAlignment="1" applyProtection="1">
      <alignment horizontal="left" indent="1"/>
      <protection hidden="1"/>
    </xf>
    <xf numFmtId="0" fontId="0" fillId="0" borderId="32" xfId="0" applyBorder="1" applyAlignment="1" applyProtection="1">
      <alignment horizontal="left" indent="1"/>
      <protection hidden="1"/>
    </xf>
    <xf numFmtId="0" fontId="0" fillId="0" borderId="34" xfId="0" applyBorder="1" applyAlignment="1" applyProtection="1">
      <alignment horizontal="left" indent="1"/>
      <protection hidden="1"/>
    </xf>
    <xf numFmtId="0" fontId="0" fillId="0" borderId="35" xfId="0" applyBorder="1" applyAlignment="1" applyProtection="1">
      <alignment horizontal="left" indent="1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0" fillId="0" borderId="29" xfId="0" applyBorder="1" applyAlignment="1" applyProtection="1">
      <alignment horizontal="left" indent="1"/>
      <protection hidden="1"/>
    </xf>
    <xf numFmtId="0" fontId="0" fillId="0" borderId="30" xfId="0" applyBorder="1" applyAlignment="1" applyProtection="1">
      <alignment horizontal="left" indent="1"/>
      <protection hidden="1"/>
    </xf>
    <xf numFmtId="0" fontId="16" fillId="0" borderId="0" xfId="0" applyFont="1" applyAlignment="1" applyProtection="1">
      <alignment vertical="top"/>
      <protection hidden="1"/>
    </xf>
  </cellXfs>
  <cellStyles count="2">
    <cellStyle name="Hyperlink" xfId="1" builtinId="8"/>
    <cellStyle name="Normal" xfId="0" builtinId="0"/>
  </cellStyles>
  <dxfs count="30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FF00"/>
      </font>
      <fill>
        <patternFill>
          <bgColor rgb="FFFF0000"/>
        </patternFill>
      </fill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FF00"/>
      </font>
      <fill>
        <patternFill>
          <bgColor rgb="FFFF0000"/>
        </patternFill>
      </fill>
      <border>
        <vertical/>
        <horizontal/>
      </border>
    </dxf>
    <dxf>
      <font>
        <b/>
        <i val="0"/>
        <color rgb="FFFF000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#\ &quot;mm&quot;"/>
    </dxf>
    <dxf>
      <numFmt numFmtId="0" formatCode="General"/>
    </dxf>
    <dxf>
      <numFmt numFmtId="30" formatCode="@"/>
    </dxf>
    <dxf>
      <numFmt numFmtId="0" formatCode="General"/>
    </dxf>
    <dxf>
      <numFmt numFmtId="30" formatCode="@"/>
    </dxf>
    <dxf>
      <numFmt numFmtId="0" formatCode="General"/>
    </dxf>
  </dxfs>
  <tableStyles count="0" defaultTableStyle="TableStyleMedium2" defaultPivotStyle="PivotStyleLight16"/>
  <colors>
    <mruColors>
      <color rgb="FF008000"/>
      <color rgb="FF006100"/>
      <color rgb="FF4472C4"/>
      <color rgb="FF00FF00"/>
      <color rgb="FFC6EFCE"/>
      <color rgb="FFDEDEDE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jpeg"/><Relationship Id="rId1" Type="http://schemas.openxmlformats.org/officeDocument/2006/relationships/image" Target="../media/image28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78105</xdr:colOff>
      <xdr:row>59</xdr:row>
      <xdr:rowOff>156207</xdr:rowOff>
    </xdr:from>
    <xdr:to>
      <xdr:col>27</xdr:col>
      <xdr:colOff>765212</xdr:colOff>
      <xdr:row>66</xdr:row>
      <xdr:rowOff>17142</xdr:rowOff>
    </xdr:to>
    <xdr:pic>
      <xdr:nvPicPr>
        <xdr:cNvPr id="67" name="FangQR">
          <a:extLst>
            <a:ext uri="{FF2B5EF4-FFF2-40B4-BE49-F238E27FC236}">
              <a16:creationId xmlns:a16="http://schemas.microsoft.com/office/drawing/2014/main" id="{C2E3EDB0-937A-24E5-602D-D384E918C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8655" y="10938507"/>
          <a:ext cx="1077632" cy="1118235"/>
        </a:xfrm>
        <a:prstGeom prst="rect">
          <a:avLst/>
        </a:prstGeom>
      </xdr:spPr>
    </xdr:pic>
    <xdr:clientData/>
  </xdr:twoCellAnchor>
  <xdr:twoCellAnchor editAs="absolute">
    <xdr:from>
      <xdr:col>7</xdr:col>
      <xdr:colOff>720090</xdr:colOff>
      <xdr:row>15</xdr:row>
      <xdr:rowOff>132647</xdr:rowOff>
    </xdr:from>
    <xdr:to>
      <xdr:col>10</xdr:col>
      <xdr:colOff>720090</xdr:colOff>
      <xdr:row>21</xdr:row>
      <xdr:rowOff>175139</xdr:rowOff>
    </xdr:to>
    <xdr:pic>
      <xdr:nvPicPr>
        <xdr:cNvPr id="3" name="Fang_screw">
          <a:extLst>
            <a:ext uri="{FF2B5EF4-FFF2-40B4-BE49-F238E27FC236}">
              <a16:creationId xmlns:a16="http://schemas.microsoft.com/office/drawing/2014/main" id="{00461597-740E-DB0B-A046-A94A6D213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1040" y="2888002"/>
          <a:ext cx="2409825" cy="1139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6</xdr:col>
      <xdr:colOff>478151</xdr:colOff>
      <xdr:row>4</xdr:row>
      <xdr:rowOff>60237</xdr:rowOff>
    </xdr:from>
    <xdr:to>
      <xdr:col>10</xdr:col>
      <xdr:colOff>550541</xdr:colOff>
      <xdr:row>12</xdr:row>
      <xdr:rowOff>116305</xdr:rowOff>
    </xdr:to>
    <xdr:grpSp>
      <xdr:nvGrpSpPr>
        <xdr:cNvPr id="92" name="Fang_confangurator">
          <a:extLst>
            <a:ext uri="{FF2B5EF4-FFF2-40B4-BE49-F238E27FC236}">
              <a16:creationId xmlns:a16="http://schemas.microsoft.com/office/drawing/2014/main" id="{0795C7A8-C04E-47A2-9888-0F4AC4D7B1A6}"/>
            </a:ext>
          </a:extLst>
        </xdr:cNvPr>
        <xdr:cNvGrpSpPr>
          <a:grpSpLocks noChangeAspect="1"/>
        </xdr:cNvGrpSpPr>
      </xdr:nvGrpSpPr>
      <xdr:grpSpPr>
        <a:xfrm>
          <a:off x="7208516" y="789852"/>
          <a:ext cx="3356610" cy="1517203"/>
          <a:chOff x="6307455" y="563880"/>
          <a:chExt cx="3836051" cy="1653540"/>
        </a:xfrm>
      </xdr:grpSpPr>
      <xdr:grpSp>
        <xdr:nvGrpSpPr>
          <xdr:cNvPr id="93" name="Group 92">
            <a:extLst>
              <a:ext uri="{FF2B5EF4-FFF2-40B4-BE49-F238E27FC236}">
                <a16:creationId xmlns:a16="http://schemas.microsoft.com/office/drawing/2014/main" id="{1E3E90D0-4A67-CDA3-F112-BC86578D6776}"/>
              </a:ext>
            </a:extLst>
          </xdr:cNvPr>
          <xdr:cNvGrpSpPr/>
        </xdr:nvGrpSpPr>
        <xdr:grpSpPr>
          <a:xfrm>
            <a:off x="6311265" y="567690"/>
            <a:ext cx="3834146" cy="1174556"/>
            <a:chOff x="-2909004" y="3112990"/>
            <a:chExt cx="1819834" cy="565285"/>
          </a:xfrm>
        </xdr:grpSpPr>
        <xdr:sp macro="" textlink="">
          <xdr:nvSpPr>
            <xdr:cNvPr id="95" name="Rectangle 94">
              <a:extLst>
                <a:ext uri="{FF2B5EF4-FFF2-40B4-BE49-F238E27FC236}">
                  <a16:creationId xmlns:a16="http://schemas.microsoft.com/office/drawing/2014/main" id="{F4C37202-8137-ECF8-D700-A9A093BDD9DA}"/>
                </a:ext>
              </a:extLst>
            </xdr:cNvPr>
            <xdr:cNvSpPr/>
          </xdr:nvSpPr>
          <xdr:spPr>
            <a:xfrm>
              <a:off x="-2909004" y="3180821"/>
              <a:ext cx="1819834" cy="497454"/>
            </a:xfrm>
            <a:prstGeom prst="rect">
              <a:avLst/>
            </a:prstGeom>
            <a:solidFill>
              <a:srgbClr val="548235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96" name="Rectangle 95">
              <a:extLst>
                <a:ext uri="{FF2B5EF4-FFF2-40B4-BE49-F238E27FC236}">
                  <a16:creationId xmlns:a16="http://schemas.microsoft.com/office/drawing/2014/main" id="{F6963E45-2937-0B08-110E-8E9CB449988F}"/>
                </a:ext>
              </a:extLst>
            </xdr:cNvPr>
            <xdr:cNvSpPr/>
          </xdr:nvSpPr>
          <xdr:spPr>
            <a:xfrm>
              <a:off x="-2889149" y="3200351"/>
              <a:ext cx="1775164" cy="457530"/>
            </a:xfrm>
            <a:prstGeom prst="rect">
              <a:avLst/>
            </a:prstGeom>
            <a:solidFill>
              <a:srgbClr val="FFFFFF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97" name="Rectangle 96">
              <a:extLst>
                <a:ext uri="{FF2B5EF4-FFF2-40B4-BE49-F238E27FC236}">
                  <a16:creationId xmlns:a16="http://schemas.microsoft.com/office/drawing/2014/main" id="{544EDFCD-ED50-27AC-4121-C1B7B57701A2}"/>
                </a:ext>
              </a:extLst>
            </xdr:cNvPr>
            <xdr:cNvSpPr/>
          </xdr:nvSpPr>
          <xdr:spPr>
            <a:xfrm>
              <a:off x="-2872632" y="3214396"/>
              <a:ext cx="818129" cy="429439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98" name="Freeform 7">
              <a:extLst>
                <a:ext uri="{FF2B5EF4-FFF2-40B4-BE49-F238E27FC236}">
                  <a16:creationId xmlns:a16="http://schemas.microsoft.com/office/drawing/2014/main" id="{ABEF5B69-0178-4149-D2C9-2573637B00CE}"/>
                </a:ext>
              </a:extLst>
            </xdr:cNvPr>
            <xdr:cNvSpPr/>
          </xdr:nvSpPr>
          <xdr:spPr>
            <a:xfrm>
              <a:off x="-2815687" y="3287848"/>
              <a:ext cx="137724" cy="252495"/>
            </a:xfrm>
            <a:custGeom>
              <a:avLst/>
              <a:gdLst>
                <a:gd name="connsiteX0" fmla="*/ 158496 w 676656"/>
                <a:gd name="connsiteY0" fmla="*/ 188976 h 1240536"/>
                <a:gd name="connsiteX1" fmla="*/ 518160 w 676656"/>
                <a:gd name="connsiteY1" fmla="*/ 0 h 1240536"/>
                <a:gd name="connsiteX2" fmla="*/ 676656 w 676656"/>
                <a:gd name="connsiteY2" fmla="*/ 161544 h 1240536"/>
                <a:gd name="connsiteX3" fmla="*/ 499872 w 676656"/>
                <a:gd name="connsiteY3" fmla="*/ 234696 h 1240536"/>
                <a:gd name="connsiteX4" fmla="*/ 402336 w 676656"/>
                <a:gd name="connsiteY4" fmla="*/ 128016 h 1240536"/>
                <a:gd name="connsiteX5" fmla="*/ 323088 w 676656"/>
                <a:gd name="connsiteY5" fmla="*/ 170688 h 1240536"/>
                <a:gd name="connsiteX6" fmla="*/ 323088 w 676656"/>
                <a:gd name="connsiteY6" fmla="*/ 396240 h 1240536"/>
                <a:gd name="connsiteX7" fmla="*/ 542544 w 676656"/>
                <a:gd name="connsiteY7" fmla="*/ 396240 h 1240536"/>
                <a:gd name="connsiteX8" fmla="*/ 542544 w 676656"/>
                <a:gd name="connsiteY8" fmla="*/ 463296 h 1240536"/>
                <a:gd name="connsiteX9" fmla="*/ 326136 w 676656"/>
                <a:gd name="connsiteY9" fmla="*/ 463296 h 1240536"/>
                <a:gd name="connsiteX10" fmla="*/ 326136 w 676656"/>
                <a:gd name="connsiteY10" fmla="*/ 1033272 h 1240536"/>
                <a:gd name="connsiteX11" fmla="*/ 387096 w 676656"/>
                <a:gd name="connsiteY11" fmla="*/ 1100328 h 1240536"/>
                <a:gd name="connsiteX12" fmla="*/ 237744 w 676656"/>
                <a:gd name="connsiteY12" fmla="*/ 1240536 h 1240536"/>
                <a:gd name="connsiteX13" fmla="*/ 91440 w 676656"/>
                <a:gd name="connsiteY13" fmla="*/ 1088136 h 1240536"/>
                <a:gd name="connsiteX14" fmla="*/ 158496 w 676656"/>
                <a:gd name="connsiteY14" fmla="*/ 1024128 h 1240536"/>
                <a:gd name="connsiteX15" fmla="*/ 158496 w 676656"/>
                <a:gd name="connsiteY15" fmla="*/ 454152 h 1240536"/>
                <a:gd name="connsiteX16" fmla="*/ 0 w 676656"/>
                <a:gd name="connsiteY16" fmla="*/ 454152 h 1240536"/>
                <a:gd name="connsiteX17" fmla="*/ 0 w 676656"/>
                <a:gd name="connsiteY17" fmla="*/ 396240 h 1240536"/>
                <a:gd name="connsiteX18" fmla="*/ 161544 w 676656"/>
                <a:gd name="connsiteY18" fmla="*/ 396240 h 1240536"/>
                <a:gd name="connsiteX19" fmla="*/ 158496 w 676656"/>
                <a:gd name="connsiteY19" fmla="*/ 188976 h 124053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676656" h="1240536">
                  <a:moveTo>
                    <a:pt x="158496" y="188976"/>
                  </a:moveTo>
                  <a:lnTo>
                    <a:pt x="518160" y="0"/>
                  </a:lnTo>
                  <a:lnTo>
                    <a:pt x="676656" y="161544"/>
                  </a:lnTo>
                  <a:lnTo>
                    <a:pt x="499872" y="234696"/>
                  </a:lnTo>
                  <a:lnTo>
                    <a:pt x="402336" y="128016"/>
                  </a:lnTo>
                  <a:lnTo>
                    <a:pt x="323088" y="170688"/>
                  </a:lnTo>
                  <a:lnTo>
                    <a:pt x="323088" y="396240"/>
                  </a:lnTo>
                  <a:lnTo>
                    <a:pt x="542544" y="396240"/>
                  </a:lnTo>
                  <a:lnTo>
                    <a:pt x="542544" y="463296"/>
                  </a:lnTo>
                  <a:lnTo>
                    <a:pt x="326136" y="463296"/>
                  </a:lnTo>
                  <a:lnTo>
                    <a:pt x="326136" y="1033272"/>
                  </a:lnTo>
                  <a:lnTo>
                    <a:pt x="387096" y="1100328"/>
                  </a:lnTo>
                  <a:lnTo>
                    <a:pt x="237744" y="1240536"/>
                  </a:lnTo>
                  <a:lnTo>
                    <a:pt x="91440" y="1088136"/>
                  </a:lnTo>
                  <a:lnTo>
                    <a:pt x="158496" y="1024128"/>
                  </a:lnTo>
                  <a:lnTo>
                    <a:pt x="158496" y="454152"/>
                  </a:lnTo>
                  <a:lnTo>
                    <a:pt x="0" y="454152"/>
                  </a:lnTo>
                  <a:lnTo>
                    <a:pt x="0" y="396240"/>
                  </a:lnTo>
                  <a:lnTo>
                    <a:pt x="161544" y="396240"/>
                  </a:lnTo>
                  <a:lnTo>
                    <a:pt x="158496" y="188976"/>
                  </a:lnTo>
                  <a:close/>
                </a:path>
              </a:pathLst>
            </a:custGeom>
            <a:solidFill>
              <a:sysClr val="window" lastClr="FFFFFF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99" name="Freeform 8">
              <a:extLst>
                <a:ext uri="{FF2B5EF4-FFF2-40B4-BE49-F238E27FC236}">
                  <a16:creationId xmlns:a16="http://schemas.microsoft.com/office/drawing/2014/main" id="{DEDE7894-6174-9A01-2C98-98203C9DB331}"/>
                </a:ext>
              </a:extLst>
            </xdr:cNvPr>
            <xdr:cNvSpPr/>
          </xdr:nvSpPr>
          <xdr:spPr>
            <a:xfrm>
              <a:off x="-2655680" y="3365396"/>
              <a:ext cx="140826" cy="176808"/>
            </a:xfrm>
            <a:custGeom>
              <a:avLst/>
              <a:gdLst>
                <a:gd name="connsiteX0" fmla="*/ 82296 w 685800"/>
                <a:gd name="connsiteY0" fmla="*/ 9144 h 859536"/>
                <a:gd name="connsiteX1" fmla="*/ 152400 w 685800"/>
                <a:gd name="connsiteY1" fmla="*/ 67056 h 859536"/>
                <a:gd name="connsiteX2" fmla="*/ 362712 w 685800"/>
                <a:gd name="connsiteY2" fmla="*/ 67056 h 859536"/>
                <a:gd name="connsiteX3" fmla="*/ 481584 w 685800"/>
                <a:gd name="connsiteY3" fmla="*/ 0 h 859536"/>
                <a:gd name="connsiteX4" fmla="*/ 618744 w 685800"/>
                <a:gd name="connsiteY4" fmla="*/ 149352 h 859536"/>
                <a:gd name="connsiteX5" fmla="*/ 618744 w 685800"/>
                <a:gd name="connsiteY5" fmla="*/ 637032 h 859536"/>
                <a:gd name="connsiteX6" fmla="*/ 685800 w 685800"/>
                <a:gd name="connsiteY6" fmla="*/ 707136 h 859536"/>
                <a:gd name="connsiteX7" fmla="*/ 524256 w 685800"/>
                <a:gd name="connsiteY7" fmla="*/ 847344 h 859536"/>
                <a:gd name="connsiteX8" fmla="*/ 405384 w 685800"/>
                <a:gd name="connsiteY8" fmla="*/ 743712 h 859536"/>
                <a:gd name="connsiteX9" fmla="*/ 185928 w 685800"/>
                <a:gd name="connsiteY9" fmla="*/ 859536 h 859536"/>
                <a:gd name="connsiteX10" fmla="*/ 0 w 685800"/>
                <a:gd name="connsiteY10" fmla="*/ 667512 h 859536"/>
                <a:gd name="connsiteX11" fmla="*/ 0 w 685800"/>
                <a:gd name="connsiteY11" fmla="*/ 423672 h 859536"/>
                <a:gd name="connsiteX12" fmla="*/ 155448 w 685800"/>
                <a:gd name="connsiteY12" fmla="*/ 262128 h 859536"/>
                <a:gd name="connsiteX13" fmla="*/ 3048 w 685800"/>
                <a:gd name="connsiteY13" fmla="*/ 91440 h 859536"/>
                <a:gd name="connsiteX14" fmla="*/ 82296 w 685800"/>
                <a:gd name="connsiteY14" fmla="*/ 9144 h 859536"/>
                <a:gd name="connsiteX0" fmla="*/ 88392 w 691896"/>
                <a:gd name="connsiteY0" fmla="*/ 9144 h 859536"/>
                <a:gd name="connsiteX1" fmla="*/ 158496 w 691896"/>
                <a:gd name="connsiteY1" fmla="*/ 67056 h 859536"/>
                <a:gd name="connsiteX2" fmla="*/ 368808 w 691896"/>
                <a:gd name="connsiteY2" fmla="*/ 67056 h 859536"/>
                <a:gd name="connsiteX3" fmla="*/ 487680 w 691896"/>
                <a:gd name="connsiteY3" fmla="*/ 0 h 859536"/>
                <a:gd name="connsiteX4" fmla="*/ 624840 w 691896"/>
                <a:gd name="connsiteY4" fmla="*/ 149352 h 859536"/>
                <a:gd name="connsiteX5" fmla="*/ 624840 w 691896"/>
                <a:gd name="connsiteY5" fmla="*/ 637032 h 859536"/>
                <a:gd name="connsiteX6" fmla="*/ 691896 w 691896"/>
                <a:gd name="connsiteY6" fmla="*/ 707136 h 859536"/>
                <a:gd name="connsiteX7" fmla="*/ 530352 w 691896"/>
                <a:gd name="connsiteY7" fmla="*/ 847344 h 859536"/>
                <a:gd name="connsiteX8" fmla="*/ 411480 w 691896"/>
                <a:gd name="connsiteY8" fmla="*/ 743712 h 859536"/>
                <a:gd name="connsiteX9" fmla="*/ 192024 w 691896"/>
                <a:gd name="connsiteY9" fmla="*/ 859536 h 859536"/>
                <a:gd name="connsiteX10" fmla="*/ 6096 w 691896"/>
                <a:gd name="connsiteY10" fmla="*/ 667512 h 859536"/>
                <a:gd name="connsiteX11" fmla="*/ 6096 w 691896"/>
                <a:gd name="connsiteY11" fmla="*/ 423672 h 859536"/>
                <a:gd name="connsiteX12" fmla="*/ 161544 w 691896"/>
                <a:gd name="connsiteY12" fmla="*/ 262128 h 859536"/>
                <a:gd name="connsiteX13" fmla="*/ 0 w 691896"/>
                <a:gd name="connsiteY13" fmla="*/ 109728 h 859536"/>
                <a:gd name="connsiteX14" fmla="*/ 88392 w 691896"/>
                <a:gd name="connsiteY14" fmla="*/ 9144 h 859536"/>
                <a:gd name="connsiteX0" fmla="*/ 88392 w 691896"/>
                <a:gd name="connsiteY0" fmla="*/ 9144 h 859536"/>
                <a:gd name="connsiteX1" fmla="*/ 158496 w 691896"/>
                <a:gd name="connsiteY1" fmla="*/ 67056 h 859536"/>
                <a:gd name="connsiteX2" fmla="*/ 368808 w 691896"/>
                <a:gd name="connsiteY2" fmla="*/ 67056 h 859536"/>
                <a:gd name="connsiteX3" fmla="*/ 487680 w 691896"/>
                <a:gd name="connsiteY3" fmla="*/ 0 h 859536"/>
                <a:gd name="connsiteX4" fmla="*/ 624840 w 691896"/>
                <a:gd name="connsiteY4" fmla="*/ 149352 h 859536"/>
                <a:gd name="connsiteX5" fmla="*/ 624840 w 691896"/>
                <a:gd name="connsiteY5" fmla="*/ 637032 h 859536"/>
                <a:gd name="connsiteX6" fmla="*/ 691896 w 691896"/>
                <a:gd name="connsiteY6" fmla="*/ 707136 h 859536"/>
                <a:gd name="connsiteX7" fmla="*/ 530352 w 691896"/>
                <a:gd name="connsiteY7" fmla="*/ 847344 h 859536"/>
                <a:gd name="connsiteX8" fmla="*/ 411480 w 691896"/>
                <a:gd name="connsiteY8" fmla="*/ 752856 h 859536"/>
                <a:gd name="connsiteX9" fmla="*/ 192024 w 691896"/>
                <a:gd name="connsiteY9" fmla="*/ 859536 h 859536"/>
                <a:gd name="connsiteX10" fmla="*/ 6096 w 691896"/>
                <a:gd name="connsiteY10" fmla="*/ 667512 h 859536"/>
                <a:gd name="connsiteX11" fmla="*/ 6096 w 691896"/>
                <a:gd name="connsiteY11" fmla="*/ 423672 h 859536"/>
                <a:gd name="connsiteX12" fmla="*/ 161544 w 691896"/>
                <a:gd name="connsiteY12" fmla="*/ 262128 h 859536"/>
                <a:gd name="connsiteX13" fmla="*/ 0 w 691896"/>
                <a:gd name="connsiteY13" fmla="*/ 109728 h 859536"/>
                <a:gd name="connsiteX14" fmla="*/ 88392 w 691896"/>
                <a:gd name="connsiteY14" fmla="*/ 9144 h 859536"/>
                <a:gd name="connsiteX0" fmla="*/ 88392 w 691896"/>
                <a:gd name="connsiteY0" fmla="*/ 9144 h 862584"/>
                <a:gd name="connsiteX1" fmla="*/ 158496 w 691896"/>
                <a:gd name="connsiteY1" fmla="*/ 67056 h 862584"/>
                <a:gd name="connsiteX2" fmla="*/ 368808 w 691896"/>
                <a:gd name="connsiteY2" fmla="*/ 67056 h 862584"/>
                <a:gd name="connsiteX3" fmla="*/ 487680 w 691896"/>
                <a:gd name="connsiteY3" fmla="*/ 0 h 862584"/>
                <a:gd name="connsiteX4" fmla="*/ 624840 w 691896"/>
                <a:gd name="connsiteY4" fmla="*/ 149352 h 862584"/>
                <a:gd name="connsiteX5" fmla="*/ 624840 w 691896"/>
                <a:gd name="connsiteY5" fmla="*/ 637032 h 862584"/>
                <a:gd name="connsiteX6" fmla="*/ 691896 w 691896"/>
                <a:gd name="connsiteY6" fmla="*/ 707136 h 862584"/>
                <a:gd name="connsiteX7" fmla="*/ 542544 w 691896"/>
                <a:gd name="connsiteY7" fmla="*/ 862584 h 862584"/>
                <a:gd name="connsiteX8" fmla="*/ 411480 w 691896"/>
                <a:gd name="connsiteY8" fmla="*/ 752856 h 862584"/>
                <a:gd name="connsiteX9" fmla="*/ 192024 w 691896"/>
                <a:gd name="connsiteY9" fmla="*/ 859536 h 862584"/>
                <a:gd name="connsiteX10" fmla="*/ 6096 w 691896"/>
                <a:gd name="connsiteY10" fmla="*/ 667512 h 862584"/>
                <a:gd name="connsiteX11" fmla="*/ 6096 w 691896"/>
                <a:gd name="connsiteY11" fmla="*/ 423672 h 862584"/>
                <a:gd name="connsiteX12" fmla="*/ 161544 w 691896"/>
                <a:gd name="connsiteY12" fmla="*/ 262128 h 862584"/>
                <a:gd name="connsiteX13" fmla="*/ 0 w 691896"/>
                <a:gd name="connsiteY13" fmla="*/ 109728 h 862584"/>
                <a:gd name="connsiteX14" fmla="*/ 88392 w 691896"/>
                <a:gd name="connsiteY14" fmla="*/ 9144 h 862584"/>
                <a:gd name="connsiteX0" fmla="*/ 88392 w 691896"/>
                <a:gd name="connsiteY0" fmla="*/ 9144 h 868680"/>
                <a:gd name="connsiteX1" fmla="*/ 158496 w 691896"/>
                <a:gd name="connsiteY1" fmla="*/ 67056 h 868680"/>
                <a:gd name="connsiteX2" fmla="*/ 368808 w 691896"/>
                <a:gd name="connsiteY2" fmla="*/ 67056 h 868680"/>
                <a:gd name="connsiteX3" fmla="*/ 487680 w 691896"/>
                <a:gd name="connsiteY3" fmla="*/ 0 h 868680"/>
                <a:gd name="connsiteX4" fmla="*/ 624840 w 691896"/>
                <a:gd name="connsiteY4" fmla="*/ 149352 h 868680"/>
                <a:gd name="connsiteX5" fmla="*/ 624840 w 691896"/>
                <a:gd name="connsiteY5" fmla="*/ 637032 h 868680"/>
                <a:gd name="connsiteX6" fmla="*/ 691896 w 691896"/>
                <a:gd name="connsiteY6" fmla="*/ 707136 h 868680"/>
                <a:gd name="connsiteX7" fmla="*/ 542544 w 691896"/>
                <a:gd name="connsiteY7" fmla="*/ 862584 h 868680"/>
                <a:gd name="connsiteX8" fmla="*/ 411480 w 691896"/>
                <a:gd name="connsiteY8" fmla="*/ 752856 h 868680"/>
                <a:gd name="connsiteX9" fmla="*/ 207264 w 691896"/>
                <a:gd name="connsiteY9" fmla="*/ 868680 h 868680"/>
                <a:gd name="connsiteX10" fmla="*/ 6096 w 691896"/>
                <a:gd name="connsiteY10" fmla="*/ 667512 h 868680"/>
                <a:gd name="connsiteX11" fmla="*/ 6096 w 691896"/>
                <a:gd name="connsiteY11" fmla="*/ 423672 h 868680"/>
                <a:gd name="connsiteX12" fmla="*/ 161544 w 691896"/>
                <a:gd name="connsiteY12" fmla="*/ 262128 h 868680"/>
                <a:gd name="connsiteX13" fmla="*/ 0 w 691896"/>
                <a:gd name="connsiteY13" fmla="*/ 109728 h 868680"/>
                <a:gd name="connsiteX14" fmla="*/ 88392 w 691896"/>
                <a:gd name="connsiteY14" fmla="*/ 9144 h 8686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691896" h="868680">
                  <a:moveTo>
                    <a:pt x="88392" y="9144"/>
                  </a:moveTo>
                  <a:lnTo>
                    <a:pt x="158496" y="67056"/>
                  </a:lnTo>
                  <a:lnTo>
                    <a:pt x="368808" y="67056"/>
                  </a:lnTo>
                  <a:lnTo>
                    <a:pt x="487680" y="0"/>
                  </a:lnTo>
                  <a:lnTo>
                    <a:pt x="624840" y="149352"/>
                  </a:lnTo>
                  <a:lnTo>
                    <a:pt x="624840" y="637032"/>
                  </a:lnTo>
                  <a:lnTo>
                    <a:pt x="691896" y="707136"/>
                  </a:lnTo>
                  <a:lnTo>
                    <a:pt x="542544" y="862584"/>
                  </a:lnTo>
                  <a:lnTo>
                    <a:pt x="411480" y="752856"/>
                  </a:lnTo>
                  <a:lnTo>
                    <a:pt x="207264" y="868680"/>
                  </a:lnTo>
                  <a:lnTo>
                    <a:pt x="6096" y="667512"/>
                  </a:lnTo>
                  <a:lnTo>
                    <a:pt x="6096" y="423672"/>
                  </a:lnTo>
                  <a:lnTo>
                    <a:pt x="161544" y="262128"/>
                  </a:lnTo>
                  <a:lnTo>
                    <a:pt x="0" y="109728"/>
                  </a:lnTo>
                  <a:lnTo>
                    <a:pt x="88392" y="9144"/>
                  </a:lnTo>
                  <a:close/>
                </a:path>
              </a:pathLst>
            </a:custGeom>
            <a:solidFill>
              <a:sysClr val="window" lastClr="FFFFFF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00" name="Freeform 9">
              <a:extLst>
                <a:ext uri="{FF2B5EF4-FFF2-40B4-BE49-F238E27FC236}">
                  <a16:creationId xmlns:a16="http://schemas.microsoft.com/office/drawing/2014/main" id="{B59CECA9-9565-F914-FD6F-5172ED876D1C}"/>
                </a:ext>
              </a:extLst>
            </xdr:cNvPr>
            <xdr:cNvSpPr/>
          </xdr:nvSpPr>
          <xdr:spPr>
            <a:xfrm>
              <a:off x="-2630194" y="3391452"/>
              <a:ext cx="68862" cy="124076"/>
            </a:xfrm>
            <a:custGeom>
              <a:avLst/>
              <a:gdLst>
                <a:gd name="connsiteX0" fmla="*/ 0 w 338328"/>
                <a:gd name="connsiteY0" fmla="*/ 33528 h 609600"/>
                <a:gd name="connsiteX1" fmla="*/ 228600 w 338328"/>
                <a:gd name="connsiteY1" fmla="*/ 249936 h 609600"/>
                <a:gd name="connsiteX2" fmla="*/ 179832 w 338328"/>
                <a:gd name="connsiteY2" fmla="*/ 280416 h 609600"/>
                <a:gd name="connsiteX3" fmla="*/ 82296 w 338328"/>
                <a:gd name="connsiteY3" fmla="*/ 182880 h 609600"/>
                <a:gd name="connsiteX4" fmla="*/ 51816 w 338328"/>
                <a:gd name="connsiteY4" fmla="*/ 204216 h 609600"/>
                <a:gd name="connsiteX5" fmla="*/ 51816 w 338328"/>
                <a:gd name="connsiteY5" fmla="*/ 469392 h 609600"/>
                <a:gd name="connsiteX6" fmla="*/ 198120 w 338328"/>
                <a:gd name="connsiteY6" fmla="*/ 609600 h 609600"/>
                <a:gd name="connsiteX7" fmla="*/ 338328 w 338328"/>
                <a:gd name="connsiteY7" fmla="*/ 527304 h 609600"/>
                <a:gd name="connsiteX8" fmla="*/ 338328 w 338328"/>
                <a:gd name="connsiteY8" fmla="*/ 97536 h 609600"/>
                <a:gd name="connsiteX9" fmla="*/ 231648 w 338328"/>
                <a:gd name="connsiteY9" fmla="*/ 0 h 609600"/>
                <a:gd name="connsiteX10" fmla="*/ 103632 w 338328"/>
                <a:gd name="connsiteY10" fmla="*/ 6096 h 609600"/>
                <a:gd name="connsiteX11" fmla="*/ 0 w 338328"/>
                <a:gd name="connsiteY11" fmla="*/ 33528 h 609600"/>
                <a:gd name="connsiteX0" fmla="*/ 0 w 338328"/>
                <a:gd name="connsiteY0" fmla="*/ 33528 h 609600"/>
                <a:gd name="connsiteX1" fmla="*/ 228600 w 338328"/>
                <a:gd name="connsiteY1" fmla="*/ 249936 h 609600"/>
                <a:gd name="connsiteX2" fmla="*/ 179832 w 338328"/>
                <a:gd name="connsiteY2" fmla="*/ 280416 h 609600"/>
                <a:gd name="connsiteX3" fmla="*/ 82296 w 338328"/>
                <a:gd name="connsiteY3" fmla="*/ 182880 h 609600"/>
                <a:gd name="connsiteX4" fmla="*/ 51816 w 338328"/>
                <a:gd name="connsiteY4" fmla="*/ 204216 h 609600"/>
                <a:gd name="connsiteX5" fmla="*/ 51816 w 338328"/>
                <a:gd name="connsiteY5" fmla="*/ 469392 h 609600"/>
                <a:gd name="connsiteX6" fmla="*/ 198120 w 338328"/>
                <a:gd name="connsiteY6" fmla="*/ 609600 h 609600"/>
                <a:gd name="connsiteX7" fmla="*/ 338328 w 338328"/>
                <a:gd name="connsiteY7" fmla="*/ 527304 h 609600"/>
                <a:gd name="connsiteX8" fmla="*/ 338328 w 338328"/>
                <a:gd name="connsiteY8" fmla="*/ 97536 h 609600"/>
                <a:gd name="connsiteX9" fmla="*/ 231648 w 338328"/>
                <a:gd name="connsiteY9" fmla="*/ 0 h 609600"/>
                <a:gd name="connsiteX10" fmla="*/ 18288 w 338328"/>
                <a:gd name="connsiteY10" fmla="*/ 6096 h 609600"/>
                <a:gd name="connsiteX11" fmla="*/ 0 w 338328"/>
                <a:gd name="connsiteY11" fmla="*/ 33528 h 609600"/>
                <a:gd name="connsiteX0" fmla="*/ 0 w 338328"/>
                <a:gd name="connsiteY0" fmla="*/ 24384 h 609600"/>
                <a:gd name="connsiteX1" fmla="*/ 228600 w 338328"/>
                <a:gd name="connsiteY1" fmla="*/ 249936 h 609600"/>
                <a:gd name="connsiteX2" fmla="*/ 179832 w 338328"/>
                <a:gd name="connsiteY2" fmla="*/ 280416 h 609600"/>
                <a:gd name="connsiteX3" fmla="*/ 82296 w 338328"/>
                <a:gd name="connsiteY3" fmla="*/ 182880 h 609600"/>
                <a:gd name="connsiteX4" fmla="*/ 51816 w 338328"/>
                <a:gd name="connsiteY4" fmla="*/ 204216 h 609600"/>
                <a:gd name="connsiteX5" fmla="*/ 51816 w 338328"/>
                <a:gd name="connsiteY5" fmla="*/ 469392 h 609600"/>
                <a:gd name="connsiteX6" fmla="*/ 198120 w 338328"/>
                <a:gd name="connsiteY6" fmla="*/ 609600 h 609600"/>
                <a:gd name="connsiteX7" fmla="*/ 338328 w 338328"/>
                <a:gd name="connsiteY7" fmla="*/ 527304 h 609600"/>
                <a:gd name="connsiteX8" fmla="*/ 338328 w 338328"/>
                <a:gd name="connsiteY8" fmla="*/ 97536 h 609600"/>
                <a:gd name="connsiteX9" fmla="*/ 231648 w 338328"/>
                <a:gd name="connsiteY9" fmla="*/ 0 h 609600"/>
                <a:gd name="connsiteX10" fmla="*/ 18288 w 338328"/>
                <a:gd name="connsiteY10" fmla="*/ 6096 h 609600"/>
                <a:gd name="connsiteX11" fmla="*/ 0 w 338328"/>
                <a:gd name="connsiteY11" fmla="*/ 24384 h 6096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338328" h="609600">
                  <a:moveTo>
                    <a:pt x="0" y="24384"/>
                  </a:moveTo>
                  <a:lnTo>
                    <a:pt x="228600" y="249936"/>
                  </a:lnTo>
                  <a:lnTo>
                    <a:pt x="179832" y="280416"/>
                  </a:lnTo>
                  <a:lnTo>
                    <a:pt x="82296" y="182880"/>
                  </a:lnTo>
                  <a:lnTo>
                    <a:pt x="51816" y="204216"/>
                  </a:lnTo>
                  <a:lnTo>
                    <a:pt x="51816" y="469392"/>
                  </a:lnTo>
                  <a:lnTo>
                    <a:pt x="198120" y="609600"/>
                  </a:lnTo>
                  <a:lnTo>
                    <a:pt x="338328" y="527304"/>
                  </a:lnTo>
                  <a:lnTo>
                    <a:pt x="338328" y="97536"/>
                  </a:lnTo>
                  <a:lnTo>
                    <a:pt x="231648" y="0"/>
                  </a:lnTo>
                  <a:lnTo>
                    <a:pt x="18288" y="6096"/>
                  </a:lnTo>
                  <a:lnTo>
                    <a:pt x="0" y="24384"/>
                  </a:lnTo>
                  <a:close/>
                </a:path>
              </a:pathLst>
            </a:custGeom>
            <a:solidFill>
              <a:srgbClr val="70AD47">
                <a:lumMod val="75000"/>
              </a:srgb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01" name="Freeform 10">
              <a:extLst>
                <a:ext uri="{FF2B5EF4-FFF2-40B4-BE49-F238E27FC236}">
                  <a16:creationId xmlns:a16="http://schemas.microsoft.com/office/drawing/2014/main" id="{54896343-23F4-C0F1-95C6-67C15427FCC5}"/>
                </a:ext>
              </a:extLst>
            </xdr:cNvPr>
            <xdr:cNvSpPr/>
          </xdr:nvSpPr>
          <xdr:spPr>
            <a:xfrm>
              <a:off x="-2465793" y="3369738"/>
              <a:ext cx="161919" cy="173086"/>
            </a:xfrm>
            <a:custGeom>
              <a:avLst/>
              <a:gdLst>
                <a:gd name="connsiteX0" fmla="*/ 0 w 795528"/>
                <a:gd name="connsiteY0" fmla="*/ 161544 h 850392"/>
                <a:gd name="connsiteX1" fmla="*/ 73152 w 795528"/>
                <a:gd name="connsiteY1" fmla="*/ 161544 h 850392"/>
                <a:gd name="connsiteX2" fmla="*/ 112776 w 795528"/>
                <a:gd name="connsiteY2" fmla="*/ 213360 h 850392"/>
                <a:gd name="connsiteX3" fmla="*/ 112776 w 795528"/>
                <a:gd name="connsiteY3" fmla="*/ 621792 h 850392"/>
                <a:gd name="connsiteX4" fmla="*/ 42672 w 795528"/>
                <a:gd name="connsiteY4" fmla="*/ 694944 h 850392"/>
                <a:gd name="connsiteX5" fmla="*/ 201168 w 795528"/>
                <a:gd name="connsiteY5" fmla="*/ 850392 h 850392"/>
                <a:gd name="connsiteX6" fmla="*/ 356616 w 795528"/>
                <a:gd name="connsiteY6" fmla="*/ 688848 h 850392"/>
                <a:gd name="connsiteX7" fmla="*/ 274320 w 795528"/>
                <a:gd name="connsiteY7" fmla="*/ 612648 h 850392"/>
                <a:gd name="connsiteX8" fmla="*/ 274320 w 795528"/>
                <a:gd name="connsiteY8" fmla="*/ 158496 h 850392"/>
                <a:gd name="connsiteX9" fmla="*/ 426720 w 795528"/>
                <a:gd name="connsiteY9" fmla="*/ 115824 h 850392"/>
                <a:gd name="connsiteX10" fmla="*/ 566928 w 795528"/>
                <a:gd name="connsiteY10" fmla="*/ 213360 h 850392"/>
                <a:gd name="connsiteX11" fmla="*/ 566928 w 795528"/>
                <a:gd name="connsiteY11" fmla="*/ 627888 h 850392"/>
                <a:gd name="connsiteX12" fmla="*/ 499872 w 795528"/>
                <a:gd name="connsiteY12" fmla="*/ 707136 h 850392"/>
                <a:gd name="connsiteX13" fmla="*/ 640080 w 795528"/>
                <a:gd name="connsiteY13" fmla="*/ 847344 h 850392"/>
                <a:gd name="connsiteX14" fmla="*/ 795528 w 795528"/>
                <a:gd name="connsiteY14" fmla="*/ 691896 h 850392"/>
                <a:gd name="connsiteX15" fmla="*/ 737616 w 795528"/>
                <a:gd name="connsiteY15" fmla="*/ 633984 h 850392"/>
                <a:gd name="connsiteX16" fmla="*/ 737616 w 795528"/>
                <a:gd name="connsiteY16" fmla="*/ 128016 h 850392"/>
                <a:gd name="connsiteX17" fmla="*/ 536448 w 795528"/>
                <a:gd name="connsiteY17" fmla="*/ 6096 h 850392"/>
                <a:gd name="connsiteX18" fmla="*/ 262128 w 795528"/>
                <a:gd name="connsiteY18" fmla="*/ 112776 h 850392"/>
                <a:gd name="connsiteX19" fmla="*/ 143256 w 795528"/>
                <a:gd name="connsiteY19" fmla="*/ 0 h 850392"/>
                <a:gd name="connsiteX20" fmla="*/ 0 w 795528"/>
                <a:gd name="connsiteY20" fmla="*/ 161544 h 850392"/>
                <a:gd name="connsiteX0" fmla="*/ 0 w 795528"/>
                <a:gd name="connsiteY0" fmla="*/ 161544 h 850392"/>
                <a:gd name="connsiteX1" fmla="*/ 73152 w 795528"/>
                <a:gd name="connsiteY1" fmla="*/ 161544 h 850392"/>
                <a:gd name="connsiteX2" fmla="*/ 112776 w 795528"/>
                <a:gd name="connsiteY2" fmla="*/ 213360 h 850392"/>
                <a:gd name="connsiteX3" fmla="*/ 112776 w 795528"/>
                <a:gd name="connsiteY3" fmla="*/ 621792 h 850392"/>
                <a:gd name="connsiteX4" fmla="*/ 42672 w 795528"/>
                <a:gd name="connsiteY4" fmla="*/ 694944 h 850392"/>
                <a:gd name="connsiteX5" fmla="*/ 201168 w 795528"/>
                <a:gd name="connsiteY5" fmla="*/ 850392 h 850392"/>
                <a:gd name="connsiteX6" fmla="*/ 356616 w 795528"/>
                <a:gd name="connsiteY6" fmla="*/ 688848 h 850392"/>
                <a:gd name="connsiteX7" fmla="*/ 274320 w 795528"/>
                <a:gd name="connsiteY7" fmla="*/ 612648 h 850392"/>
                <a:gd name="connsiteX8" fmla="*/ 274320 w 795528"/>
                <a:gd name="connsiteY8" fmla="*/ 176784 h 850392"/>
                <a:gd name="connsiteX9" fmla="*/ 426720 w 795528"/>
                <a:gd name="connsiteY9" fmla="*/ 115824 h 850392"/>
                <a:gd name="connsiteX10" fmla="*/ 566928 w 795528"/>
                <a:gd name="connsiteY10" fmla="*/ 213360 h 850392"/>
                <a:gd name="connsiteX11" fmla="*/ 566928 w 795528"/>
                <a:gd name="connsiteY11" fmla="*/ 627888 h 850392"/>
                <a:gd name="connsiteX12" fmla="*/ 499872 w 795528"/>
                <a:gd name="connsiteY12" fmla="*/ 707136 h 850392"/>
                <a:gd name="connsiteX13" fmla="*/ 640080 w 795528"/>
                <a:gd name="connsiteY13" fmla="*/ 847344 h 850392"/>
                <a:gd name="connsiteX14" fmla="*/ 795528 w 795528"/>
                <a:gd name="connsiteY14" fmla="*/ 691896 h 850392"/>
                <a:gd name="connsiteX15" fmla="*/ 737616 w 795528"/>
                <a:gd name="connsiteY15" fmla="*/ 633984 h 850392"/>
                <a:gd name="connsiteX16" fmla="*/ 737616 w 795528"/>
                <a:gd name="connsiteY16" fmla="*/ 128016 h 850392"/>
                <a:gd name="connsiteX17" fmla="*/ 536448 w 795528"/>
                <a:gd name="connsiteY17" fmla="*/ 6096 h 850392"/>
                <a:gd name="connsiteX18" fmla="*/ 262128 w 795528"/>
                <a:gd name="connsiteY18" fmla="*/ 112776 h 850392"/>
                <a:gd name="connsiteX19" fmla="*/ 143256 w 795528"/>
                <a:gd name="connsiteY19" fmla="*/ 0 h 850392"/>
                <a:gd name="connsiteX20" fmla="*/ 0 w 795528"/>
                <a:gd name="connsiteY20" fmla="*/ 161544 h 850392"/>
                <a:gd name="connsiteX0" fmla="*/ 0 w 795528"/>
                <a:gd name="connsiteY0" fmla="*/ 161544 h 850392"/>
                <a:gd name="connsiteX1" fmla="*/ 73152 w 795528"/>
                <a:gd name="connsiteY1" fmla="*/ 161544 h 850392"/>
                <a:gd name="connsiteX2" fmla="*/ 112776 w 795528"/>
                <a:gd name="connsiteY2" fmla="*/ 213360 h 850392"/>
                <a:gd name="connsiteX3" fmla="*/ 112776 w 795528"/>
                <a:gd name="connsiteY3" fmla="*/ 621792 h 850392"/>
                <a:gd name="connsiteX4" fmla="*/ 42672 w 795528"/>
                <a:gd name="connsiteY4" fmla="*/ 694944 h 850392"/>
                <a:gd name="connsiteX5" fmla="*/ 201168 w 795528"/>
                <a:gd name="connsiteY5" fmla="*/ 850392 h 850392"/>
                <a:gd name="connsiteX6" fmla="*/ 356616 w 795528"/>
                <a:gd name="connsiteY6" fmla="*/ 688848 h 850392"/>
                <a:gd name="connsiteX7" fmla="*/ 274320 w 795528"/>
                <a:gd name="connsiteY7" fmla="*/ 612648 h 850392"/>
                <a:gd name="connsiteX8" fmla="*/ 274320 w 795528"/>
                <a:gd name="connsiteY8" fmla="*/ 173736 h 850392"/>
                <a:gd name="connsiteX9" fmla="*/ 426720 w 795528"/>
                <a:gd name="connsiteY9" fmla="*/ 115824 h 850392"/>
                <a:gd name="connsiteX10" fmla="*/ 566928 w 795528"/>
                <a:gd name="connsiteY10" fmla="*/ 213360 h 850392"/>
                <a:gd name="connsiteX11" fmla="*/ 566928 w 795528"/>
                <a:gd name="connsiteY11" fmla="*/ 627888 h 850392"/>
                <a:gd name="connsiteX12" fmla="*/ 499872 w 795528"/>
                <a:gd name="connsiteY12" fmla="*/ 707136 h 850392"/>
                <a:gd name="connsiteX13" fmla="*/ 640080 w 795528"/>
                <a:gd name="connsiteY13" fmla="*/ 847344 h 850392"/>
                <a:gd name="connsiteX14" fmla="*/ 795528 w 795528"/>
                <a:gd name="connsiteY14" fmla="*/ 691896 h 850392"/>
                <a:gd name="connsiteX15" fmla="*/ 737616 w 795528"/>
                <a:gd name="connsiteY15" fmla="*/ 633984 h 850392"/>
                <a:gd name="connsiteX16" fmla="*/ 737616 w 795528"/>
                <a:gd name="connsiteY16" fmla="*/ 128016 h 850392"/>
                <a:gd name="connsiteX17" fmla="*/ 536448 w 795528"/>
                <a:gd name="connsiteY17" fmla="*/ 6096 h 850392"/>
                <a:gd name="connsiteX18" fmla="*/ 262128 w 795528"/>
                <a:gd name="connsiteY18" fmla="*/ 112776 h 850392"/>
                <a:gd name="connsiteX19" fmla="*/ 143256 w 795528"/>
                <a:gd name="connsiteY19" fmla="*/ 0 h 850392"/>
                <a:gd name="connsiteX20" fmla="*/ 0 w 795528"/>
                <a:gd name="connsiteY20" fmla="*/ 161544 h 8503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795528" h="850392">
                  <a:moveTo>
                    <a:pt x="0" y="161544"/>
                  </a:moveTo>
                  <a:lnTo>
                    <a:pt x="73152" y="161544"/>
                  </a:lnTo>
                  <a:lnTo>
                    <a:pt x="112776" y="213360"/>
                  </a:lnTo>
                  <a:lnTo>
                    <a:pt x="112776" y="621792"/>
                  </a:lnTo>
                  <a:lnTo>
                    <a:pt x="42672" y="694944"/>
                  </a:lnTo>
                  <a:lnTo>
                    <a:pt x="201168" y="850392"/>
                  </a:lnTo>
                  <a:lnTo>
                    <a:pt x="356616" y="688848"/>
                  </a:lnTo>
                  <a:lnTo>
                    <a:pt x="274320" y="612648"/>
                  </a:lnTo>
                  <a:lnTo>
                    <a:pt x="274320" y="173736"/>
                  </a:lnTo>
                  <a:lnTo>
                    <a:pt x="426720" y="115824"/>
                  </a:lnTo>
                  <a:lnTo>
                    <a:pt x="566928" y="213360"/>
                  </a:lnTo>
                  <a:lnTo>
                    <a:pt x="566928" y="627888"/>
                  </a:lnTo>
                  <a:lnTo>
                    <a:pt x="499872" y="707136"/>
                  </a:lnTo>
                  <a:lnTo>
                    <a:pt x="640080" y="847344"/>
                  </a:lnTo>
                  <a:lnTo>
                    <a:pt x="795528" y="691896"/>
                  </a:lnTo>
                  <a:lnTo>
                    <a:pt x="737616" y="633984"/>
                  </a:lnTo>
                  <a:lnTo>
                    <a:pt x="737616" y="128016"/>
                  </a:lnTo>
                  <a:lnTo>
                    <a:pt x="536448" y="6096"/>
                  </a:lnTo>
                  <a:lnTo>
                    <a:pt x="262128" y="112776"/>
                  </a:lnTo>
                  <a:lnTo>
                    <a:pt x="143256" y="0"/>
                  </a:lnTo>
                  <a:lnTo>
                    <a:pt x="0" y="161544"/>
                  </a:lnTo>
                  <a:close/>
                </a:path>
              </a:pathLst>
            </a:custGeom>
            <a:solidFill>
              <a:sysClr val="window" lastClr="FFFFFF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02" name="Freeform 11">
              <a:extLst>
                <a:ext uri="{FF2B5EF4-FFF2-40B4-BE49-F238E27FC236}">
                  <a16:creationId xmlns:a16="http://schemas.microsoft.com/office/drawing/2014/main" id="{2F2CEDBB-1368-34DD-F6E2-1A7790608996}"/>
                </a:ext>
              </a:extLst>
            </xdr:cNvPr>
            <xdr:cNvSpPr/>
          </xdr:nvSpPr>
          <xdr:spPr>
            <a:xfrm>
              <a:off x="-2246799" y="3369934"/>
              <a:ext cx="130280" cy="251874"/>
            </a:xfrm>
            <a:custGeom>
              <a:avLst/>
              <a:gdLst>
                <a:gd name="connsiteX0" fmla="*/ 30480 w 640080"/>
                <a:gd name="connsiteY0" fmla="*/ 185928 h 1237488"/>
                <a:gd name="connsiteX1" fmla="*/ 438912 w 640080"/>
                <a:gd name="connsiteY1" fmla="*/ 0 h 1237488"/>
                <a:gd name="connsiteX2" fmla="*/ 640080 w 640080"/>
                <a:gd name="connsiteY2" fmla="*/ 195072 h 1237488"/>
                <a:gd name="connsiteX3" fmla="*/ 640080 w 640080"/>
                <a:gd name="connsiteY3" fmla="*/ 932688 h 1237488"/>
                <a:gd name="connsiteX4" fmla="*/ 576072 w 640080"/>
                <a:gd name="connsiteY4" fmla="*/ 1054608 h 1237488"/>
                <a:gd name="connsiteX5" fmla="*/ 515112 w 640080"/>
                <a:gd name="connsiteY5" fmla="*/ 1121664 h 1237488"/>
                <a:gd name="connsiteX6" fmla="*/ 387096 w 640080"/>
                <a:gd name="connsiteY6" fmla="*/ 1182624 h 1237488"/>
                <a:gd name="connsiteX7" fmla="*/ 268224 w 640080"/>
                <a:gd name="connsiteY7" fmla="*/ 1182624 h 1237488"/>
                <a:gd name="connsiteX8" fmla="*/ 158496 w 640080"/>
                <a:gd name="connsiteY8" fmla="*/ 1237488 h 1237488"/>
                <a:gd name="connsiteX9" fmla="*/ 0 w 640080"/>
                <a:gd name="connsiteY9" fmla="*/ 1133856 h 1237488"/>
                <a:gd name="connsiteX10" fmla="*/ 158496 w 640080"/>
                <a:gd name="connsiteY10" fmla="*/ 1042416 h 1237488"/>
                <a:gd name="connsiteX11" fmla="*/ 277368 w 640080"/>
                <a:gd name="connsiteY11" fmla="*/ 1109472 h 1237488"/>
                <a:gd name="connsiteX12" fmla="*/ 387096 w 640080"/>
                <a:gd name="connsiteY12" fmla="*/ 1109472 h 1237488"/>
                <a:gd name="connsiteX13" fmla="*/ 417576 w 640080"/>
                <a:gd name="connsiteY13" fmla="*/ 1057656 h 1237488"/>
                <a:gd name="connsiteX14" fmla="*/ 472440 w 640080"/>
                <a:gd name="connsiteY14" fmla="*/ 957072 h 1237488"/>
                <a:gd name="connsiteX15" fmla="*/ 472440 w 640080"/>
                <a:gd name="connsiteY15" fmla="*/ 746760 h 1237488"/>
                <a:gd name="connsiteX16" fmla="*/ 213360 w 640080"/>
                <a:gd name="connsiteY16" fmla="*/ 835152 h 1237488"/>
                <a:gd name="connsiteX17" fmla="*/ 24384 w 640080"/>
                <a:gd name="connsiteY17" fmla="*/ 643128 h 1237488"/>
                <a:gd name="connsiteX18" fmla="*/ 30480 w 640080"/>
                <a:gd name="connsiteY18" fmla="*/ 185928 h 1237488"/>
                <a:gd name="connsiteX0" fmla="*/ 6096 w 640080"/>
                <a:gd name="connsiteY0" fmla="*/ 179832 h 1237488"/>
                <a:gd name="connsiteX1" fmla="*/ 438912 w 640080"/>
                <a:gd name="connsiteY1" fmla="*/ 0 h 1237488"/>
                <a:gd name="connsiteX2" fmla="*/ 640080 w 640080"/>
                <a:gd name="connsiteY2" fmla="*/ 195072 h 1237488"/>
                <a:gd name="connsiteX3" fmla="*/ 640080 w 640080"/>
                <a:gd name="connsiteY3" fmla="*/ 932688 h 1237488"/>
                <a:gd name="connsiteX4" fmla="*/ 576072 w 640080"/>
                <a:gd name="connsiteY4" fmla="*/ 1054608 h 1237488"/>
                <a:gd name="connsiteX5" fmla="*/ 515112 w 640080"/>
                <a:gd name="connsiteY5" fmla="*/ 1121664 h 1237488"/>
                <a:gd name="connsiteX6" fmla="*/ 387096 w 640080"/>
                <a:gd name="connsiteY6" fmla="*/ 1182624 h 1237488"/>
                <a:gd name="connsiteX7" fmla="*/ 268224 w 640080"/>
                <a:gd name="connsiteY7" fmla="*/ 1182624 h 1237488"/>
                <a:gd name="connsiteX8" fmla="*/ 158496 w 640080"/>
                <a:gd name="connsiteY8" fmla="*/ 1237488 h 1237488"/>
                <a:gd name="connsiteX9" fmla="*/ 0 w 640080"/>
                <a:gd name="connsiteY9" fmla="*/ 1133856 h 1237488"/>
                <a:gd name="connsiteX10" fmla="*/ 158496 w 640080"/>
                <a:gd name="connsiteY10" fmla="*/ 1042416 h 1237488"/>
                <a:gd name="connsiteX11" fmla="*/ 277368 w 640080"/>
                <a:gd name="connsiteY11" fmla="*/ 1109472 h 1237488"/>
                <a:gd name="connsiteX12" fmla="*/ 387096 w 640080"/>
                <a:gd name="connsiteY12" fmla="*/ 1109472 h 1237488"/>
                <a:gd name="connsiteX13" fmla="*/ 417576 w 640080"/>
                <a:gd name="connsiteY13" fmla="*/ 1057656 h 1237488"/>
                <a:gd name="connsiteX14" fmla="*/ 472440 w 640080"/>
                <a:gd name="connsiteY14" fmla="*/ 957072 h 1237488"/>
                <a:gd name="connsiteX15" fmla="*/ 472440 w 640080"/>
                <a:gd name="connsiteY15" fmla="*/ 746760 h 1237488"/>
                <a:gd name="connsiteX16" fmla="*/ 213360 w 640080"/>
                <a:gd name="connsiteY16" fmla="*/ 835152 h 1237488"/>
                <a:gd name="connsiteX17" fmla="*/ 24384 w 640080"/>
                <a:gd name="connsiteY17" fmla="*/ 643128 h 1237488"/>
                <a:gd name="connsiteX18" fmla="*/ 6096 w 640080"/>
                <a:gd name="connsiteY18" fmla="*/ 179832 h 1237488"/>
                <a:gd name="connsiteX0" fmla="*/ 6096 w 640080"/>
                <a:gd name="connsiteY0" fmla="*/ 179832 h 1237488"/>
                <a:gd name="connsiteX1" fmla="*/ 438912 w 640080"/>
                <a:gd name="connsiteY1" fmla="*/ 0 h 1237488"/>
                <a:gd name="connsiteX2" fmla="*/ 640080 w 640080"/>
                <a:gd name="connsiteY2" fmla="*/ 195072 h 1237488"/>
                <a:gd name="connsiteX3" fmla="*/ 640080 w 640080"/>
                <a:gd name="connsiteY3" fmla="*/ 932688 h 1237488"/>
                <a:gd name="connsiteX4" fmla="*/ 576072 w 640080"/>
                <a:gd name="connsiteY4" fmla="*/ 1054608 h 1237488"/>
                <a:gd name="connsiteX5" fmla="*/ 515112 w 640080"/>
                <a:gd name="connsiteY5" fmla="*/ 1121664 h 1237488"/>
                <a:gd name="connsiteX6" fmla="*/ 387096 w 640080"/>
                <a:gd name="connsiteY6" fmla="*/ 1182624 h 1237488"/>
                <a:gd name="connsiteX7" fmla="*/ 268224 w 640080"/>
                <a:gd name="connsiteY7" fmla="*/ 1182624 h 1237488"/>
                <a:gd name="connsiteX8" fmla="*/ 158496 w 640080"/>
                <a:gd name="connsiteY8" fmla="*/ 1237488 h 1237488"/>
                <a:gd name="connsiteX9" fmla="*/ 0 w 640080"/>
                <a:gd name="connsiteY9" fmla="*/ 1133856 h 1237488"/>
                <a:gd name="connsiteX10" fmla="*/ 158496 w 640080"/>
                <a:gd name="connsiteY10" fmla="*/ 1042416 h 1237488"/>
                <a:gd name="connsiteX11" fmla="*/ 277368 w 640080"/>
                <a:gd name="connsiteY11" fmla="*/ 1109472 h 1237488"/>
                <a:gd name="connsiteX12" fmla="*/ 387096 w 640080"/>
                <a:gd name="connsiteY12" fmla="*/ 1109472 h 1237488"/>
                <a:gd name="connsiteX13" fmla="*/ 417576 w 640080"/>
                <a:gd name="connsiteY13" fmla="*/ 1057656 h 1237488"/>
                <a:gd name="connsiteX14" fmla="*/ 472440 w 640080"/>
                <a:gd name="connsiteY14" fmla="*/ 957072 h 1237488"/>
                <a:gd name="connsiteX15" fmla="*/ 472440 w 640080"/>
                <a:gd name="connsiteY15" fmla="*/ 746760 h 1237488"/>
                <a:gd name="connsiteX16" fmla="*/ 213360 w 640080"/>
                <a:gd name="connsiteY16" fmla="*/ 835152 h 1237488"/>
                <a:gd name="connsiteX17" fmla="*/ 9144 w 640080"/>
                <a:gd name="connsiteY17" fmla="*/ 643128 h 1237488"/>
                <a:gd name="connsiteX18" fmla="*/ 6096 w 640080"/>
                <a:gd name="connsiteY18" fmla="*/ 179832 h 123748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640080" h="1237488">
                  <a:moveTo>
                    <a:pt x="6096" y="179832"/>
                  </a:moveTo>
                  <a:lnTo>
                    <a:pt x="438912" y="0"/>
                  </a:lnTo>
                  <a:lnTo>
                    <a:pt x="640080" y="195072"/>
                  </a:lnTo>
                  <a:lnTo>
                    <a:pt x="640080" y="932688"/>
                  </a:lnTo>
                  <a:lnTo>
                    <a:pt x="576072" y="1054608"/>
                  </a:lnTo>
                  <a:lnTo>
                    <a:pt x="515112" y="1121664"/>
                  </a:lnTo>
                  <a:lnTo>
                    <a:pt x="387096" y="1182624"/>
                  </a:lnTo>
                  <a:lnTo>
                    <a:pt x="268224" y="1182624"/>
                  </a:lnTo>
                  <a:lnTo>
                    <a:pt x="158496" y="1237488"/>
                  </a:lnTo>
                  <a:lnTo>
                    <a:pt x="0" y="1133856"/>
                  </a:lnTo>
                  <a:lnTo>
                    <a:pt x="158496" y="1042416"/>
                  </a:lnTo>
                  <a:lnTo>
                    <a:pt x="277368" y="1109472"/>
                  </a:lnTo>
                  <a:lnTo>
                    <a:pt x="387096" y="1109472"/>
                  </a:lnTo>
                  <a:lnTo>
                    <a:pt x="417576" y="1057656"/>
                  </a:lnTo>
                  <a:lnTo>
                    <a:pt x="472440" y="957072"/>
                  </a:lnTo>
                  <a:lnTo>
                    <a:pt x="472440" y="746760"/>
                  </a:lnTo>
                  <a:lnTo>
                    <a:pt x="213360" y="835152"/>
                  </a:lnTo>
                  <a:lnTo>
                    <a:pt x="9144" y="643128"/>
                  </a:lnTo>
                  <a:lnTo>
                    <a:pt x="6096" y="179832"/>
                  </a:lnTo>
                  <a:close/>
                </a:path>
              </a:pathLst>
            </a:custGeom>
            <a:solidFill>
              <a:sysClr val="window" lastClr="FFFFFF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03" name="Freeform 12">
              <a:extLst>
                <a:ext uri="{FF2B5EF4-FFF2-40B4-BE49-F238E27FC236}">
                  <a16:creationId xmlns:a16="http://schemas.microsoft.com/office/drawing/2014/main" id="{5CB5AEC7-29C5-6C3A-C91D-9F578D0F135B}"/>
                </a:ext>
              </a:extLst>
            </xdr:cNvPr>
            <xdr:cNvSpPr/>
          </xdr:nvSpPr>
          <xdr:spPr>
            <a:xfrm>
              <a:off x="-2210817" y="3391452"/>
              <a:ext cx="58316" cy="127178"/>
            </a:xfrm>
            <a:custGeom>
              <a:avLst/>
              <a:gdLst>
                <a:gd name="connsiteX0" fmla="*/ 0 w 286512"/>
                <a:gd name="connsiteY0" fmla="*/ 57912 h 624840"/>
                <a:gd name="connsiteX1" fmla="*/ 137160 w 286512"/>
                <a:gd name="connsiteY1" fmla="*/ 0 h 624840"/>
                <a:gd name="connsiteX2" fmla="*/ 286512 w 286512"/>
                <a:gd name="connsiteY2" fmla="*/ 146304 h 624840"/>
                <a:gd name="connsiteX3" fmla="*/ 286512 w 286512"/>
                <a:gd name="connsiteY3" fmla="*/ 563880 h 624840"/>
                <a:gd name="connsiteX4" fmla="*/ 164592 w 286512"/>
                <a:gd name="connsiteY4" fmla="*/ 624840 h 624840"/>
                <a:gd name="connsiteX5" fmla="*/ 15240 w 286512"/>
                <a:gd name="connsiteY5" fmla="*/ 466344 h 624840"/>
                <a:gd name="connsiteX6" fmla="*/ 0 w 286512"/>
                <a:gd name="connsiteY6" fmla="*/ 57912 h 6248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286512" h="624840">
                  <a:moveTo>
                    <a:pt x="0" y="57912"/>
                  </a:moveTo>
                  <a:lnTo>
                    <a:pt x="137160" y="0"/>
                  </a:lnTo>
                  <a:lnTo>
                    <a:pt x="286512" y="146304"/>
                  </a:lnTo>
                  <a:lnTo>
                    <a:pt x="286512" y="563880"/>
                  </a:lnTo>
                  <a:lnTo>
                    <a:pt x="164592" y="624840"/>
                  </a:lnTo>
                  <a:lnTo>
                    <a:pt x="15240" y="466344"/>
                  </a:lnTo>
                  <a:lnTo>
                    <a:pt x="0" y="57912"/>
                  </a:lnTo>
                  <a:close/>
                </a:path>
              </a:pathLst>
            </a:custGeom>
            <a:solidFill>
              <a:srgbClr val="70AD47">
                <a:lumMod val="75000"/>
              </a:srgb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04" name="Freeform 13">
              <a:extLst>
                <a:ext uri="{FF2B5EF4-FFF2-40B4-BE49-F238E27FC236}">
                  <a16:creationId xmlns:a16="http://schemas.microsoft.com/office/drawing/2014/main" id="{69EB83BF-96B2-5ECF-A83A-F3B70292669A}"/>
                </a:ext>
              </a:extLst>
            </xdr:cNvPr>
            <xdr:cNvSpPr/>
          </xdr:nvSpPr>
          <xdr:spPr>
            <a:xfrm>
              <a:off x="-2016017" y="3339960"/>
              <a:ext cx="137724" cy="195420"/>
            </a:xfrm>
            <a:custGeom>
              <a:avLst/>
              <a:gdLst>
                <a:gd name="connsiteX0" fmla="*/ 0 w 676656"/>
                <a:gd name="connsiteY0" fmla="*/ 0 h 960120"/>
                <a:gd name="connsiteX1" fmla="*/ 676656 w 676656"/>
                <a:gd name="connsiteY1" fmla="*/ 0 h 960120"/>
                <a:gd name="connsiteX2" fmla="*/ 676656 w 676656"/>
                <a:gd name="connsiteY2" fmla="*/ 240792 h 960120"/>
                <a:gd name="connsiteX3" fmla="*/ 475488 w 676656"/>
                <a:gd name="connsiteY3" fmla="*/ 240792 h 960120"/>
                <a:gd name="connsiteX4" fmla="*/ 475488 w 676656"/>
                <a:gd name="connsiteY4" fmla="*/ 960120 h 960120"/>
                <a:gd name="connsiteX5" fmla="*/ 195072 w 676656"/>
                <a:gd name="connsiteY5" fmla="*/ 960120 h 960120"/>
                <a:gd name="connsiteX6" fmla="*/ 195072 w 676656"/>
                <a:gd name="connsiteY6" fmla="*/ 237744 h 960120"/>
                <a:gd name="connsiteX7" fmla="*/ 3048 w 676656"/>
                <a:gd name="connsiteY7" fmla="*/ 237744 h 960120"/>
                <a:gd name="connsiteX8" fmla="*/ 0 w 676656"/>
                <a:gd name="connsiteY8" fmla="*/ 0 h 9601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676656" h="960120">
                  <a:moveTo>
                    <a:pt x="0" y="0"/>
                  </a:moveTo>
                  <a:lnTo>
                    <a:pt x="676656" y="0"/>
                  </a:lnTo>
                  <a:lnTo>
                    <a:pt x="676656" y="240792"/>
                  </a:lnTo>
                  <a:lnTo>
                    <a:pt x="475488" y="240792"/>
                  </a:lnTo>
                  <a:lnTo>
                    <a:pt x="475488" y="960120"/>
                  </a:lnTo>
                  <a:lnTo>
                    <a:pt x="195072" y="960120"/>
                  </a:lnTo>
                  <a:lnTo>
                    <a:pt x="195072" y="237744"/>
                  </a:lnTo>
                  <a:lnTo>
                    <a:pt x="3048" y="23774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70AD47">
                <a:lumMod val="75000"/>
              </a:srgb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05" name="Freeform 18">
              <a:extLst>
                <a:ext uri="{FF2B5EF4-FFF2-40B4-BE49-F238E27FC236}">
                  <a16:creationId xmlns:a16="http://schemas.microsoft.com/office/drawing/2014/main" id="{7488903A-9A4F-153F-5EEF-92C0A8ED90E6}"/>
                </a:ext>
              </a:extLst>
            </xdr:cNvPr>
            <xdr:cNvSpPr/>
          </xdr:nvSpPr>
          <xdr:spPr>
            <a:xfrm>
              <a:off x="-1476629" y="3339021"/>
              <a:ext cx="137724" cy="195420"/>
            </a:xfrm>
            <a:custGeom>
              <a:avLst/>
              <a:gdLst>
                <a:gd name="connsiteX0" fmla="*/ 0 w 676656"/>
                <a:gd name="connsiteY0" fmla="*/ 0 h 960120"/>
                <a:gd name="connsiteX1" fmla="*/ 676656 w 676656"/>
                <a:gd name="connsiteY1" fmla="*/ 0 h 960120"/>
                <a:gd name="connsiteX2" fmla="*/ 676656 w 676656"/>
                <a:gd name="connsiteY2" fmla="*/ 240792 h 960120"/>
                <a:gd name="connsiteX3" fmla="*/ 475488 w 676656"/>
                <a:gd name="connsiteY3" fmla="*/ 240792 h 960120"/>
                <a:gd name="connsiteX4" fmla="*/ 475488 w 676656"/>
                <a:gd name="connsiteY4" fmla="*/ 960120 h 960120"/>
                <a:gd name="connsiteX5" fmla="*/ 195072 w 676656"/>
                <a:gd name="connsiteY5" fmla="*/ 960120 h 960120"/>
                <a:gd name="connsiteX6" fmla="*/ 195072 w 676656"/>
                <a:gd name="connsiteY6" fmla="*/ 237744 h 960120"/>
                <a:gd name="connsiteX7" fmla="*/ 3048 w 676656"/>
                <a:gd name="connsiteY7" fmla="*/ 237744 h 960120"/>
                <a:gd name="connsiteX8" fmla="*/ 0 w 676656"/>
                <a:gd name="connsiteY8" fmla="*/ 0 h 9601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676656" h="960120">
                  <a:moveTo>
                    <a:pt x="0" y="0"/>
                  </a:moveTo>
                  <a:lnTo>
                    <a:pt x="676656" y="0"/>
                  </a:lnTo>
                  <a:lnTo>
                    <a:pt x="676656" y="240792"/>
                  </a:lnTo>
                  <a:lnTo>
                    <a:pt x="475488" y="240792"/>
                  </a:lnTo>
                  <a:lnTo>
                    <a:pt x="475488" y="960120"/>
                  </a:lnTo>
                  <a:lnTo>
                    <a:pt x="195072" y="960120"/>
                  </a:lnTo>
                  <a:lnTo>
                    <a:pt x="195072" y="237744"/>
                  </a:lnTo>
                  <a:lnTo>
                    <a:pt x="3048" y="23774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70AD47">
                <a:lumMod val="75000"/>
              </a:srgb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06" name="Rectangle 105">
              <a:extLst>
                <a:ext uri="{FF2B5EF4-FFF2-40B4-BE49-F238E27FC236}">
                  <a16:creationId xmlns:a16="http://schemas.microsoft.com/office/drawing/2014/main" id="{2BD1C96B-A196-AC41-638B-B7C71779504C}"/>
                </a:ext>
              </a:extLst>
            </xdr:cNvPr>
            <xdr:cNvSpPr/>
          </xdr:nvSpPr>
          <xdr:spPr>
            <a:xfrm>
              <a:off x="-1326465" y="3338227"/>
              <a:ext cx="61263" cy="19971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07" name="Rectangle 106">
              <a:extLst>
                <a:ext uri="{FF2B5EF4-FFF2-40B4-BE49-F238E27FC236}">
                  <a16:creationId xmlns:a16="http://schemas.microsoft.com/office/drawing/2014/main" id="{922909D0-5030-0507-7088-C92F86C5E1A8}"/>
                </a:ext>
              </a:extLst>
            </xdr:cNvPr>
            <xdr:cNvSpPr/>
          </xdr:nvSpPr>
          <xdr:spPr>
            <a:xfrm>
              <a:off x="-1222552" y="3338227"/>
              <a:ext cx="61263" cy="19971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08" name="Rectangle 107">
              <a:extLst>
                <a:ext uri="{FF2B5EF4-FFF2-40B4-BE49-F238E27FC236}">
                  <a16:creationId xmlns:a16="http://schemas.microsoft.com/office/drawing/2014/main" id="{84EF787F-AF9C-B5C3-AB2F-75F85F7F1B79}"/>
                </a:ext>
              </a:extLst>
            </xdr:cNvPr>
            <xdr:cNvSpPr/>
          </xdr:nvSpPr>
          <xdr:spPr>
            <a:xfrm>
              <a:off x="-1274509" y="3414736"/>
              <a:ext cx="61263" cy="43991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grpSp>
          <xdr:nvGrpSpPr>
            <xdr:cNvPr id="109" name="Group 108">
              <a:extLst>
                <a:ext uri="{FF2B5EF4-FFF2-40B4-BE49-F238E27FC236}">
                  <a16:creationId xmlns:a16="http://schemas.microsoft.com/office/drawing/2014/main" id="{072955E6-D643-0671-1D50-A5C3DED85EC9}"/>
                </a:ext>
              </a:extLst>
            </xdr:cNvPr>
            <xdr:cNvGrpSpPr>
              <a:grpSpLocks noChangeAspect="1"/>
            </xdr:cNvGrpSpPr>
          </xdr:nvGrpSpPr>
          <xdr:grpSpPr>
            <a:xfrm>
              <a:off x="-2632874" y="3112990"/>
              <a:ext cx="311910" cy="184253"/>
              <a:chOff x="1178011" y="392995"/>
              <a:chExt cx="10352959" cy="6115744"/>
            </a:xfrm>
          </xdr:grpSpPr>
          <xdr:sp macro="" textlink="">
            <xdr:nvSpPr>
              <xdr:cNvPr id="112" name="Freeform 23">
                <a:extLst>
                  <a:ext uri="{FF2B5EF4-FFF2-40B4-BE49-F238E27FC236}">
                    <a16:creationId xmlns:a16="http://schemas.microsoft.com/office/drawing/2014/main" id="{1776576E-AD7C-8442-172F-D2AD8E5395D7}"/>
                  </a:ext>
                </a:extLst>
              </xdr:cNvPr>
              <xdr:cNvSpPr/>
            </xdr:nvSpPr>
            <xdr:spPr>
              <a:xfrm>
                <a:off x="1178011" y="392995"/>
                <a:ext cx="10352959" cy="6115744"/>
              </a:xfrm>
              <a:custGeom>
                <a:avLst/>
                <a:gdLst>
                  <a:gd name="connsiteX0" fmla="*/ 402098 w 5078345"/>
                  <a:gd name="connsiteY0" fmla="*/ 610593 h 2927868"/>
                  <a:gd name="connsiteX1" fmla="*/ 0 w 5078345"/>
                  <a:gd name="connsiteY1" fmla="*/ 807174 h 2927868"/>
                  <a:gd name="connsiteX2" fmla="*/ 32764 w 5078345"/>
                  <a:gd name="connsiteY2" fmla="*/ 2049210 h 2927868"/>
                  <a:gd name="connsiteX3" fmla="*/ 518259 w 5078345"/>
                  <a:gd name="connsiteY3" fmla="*/ 2210049 h 2927868"/>
                  <a:gd name="connsiteX4" fmla="*/ 908443 w 5078345"/>
                  <a:gd name="connsiteY4" fmla="*/ 1849650 h 2927868"/>
                  <a:gd name="connsiteX5" fmla="*/ 1218207 w 5078345"/>
                  <a:gd name="connsiteY5" fmla="*/ 1807951 h 2927868"/>
                  <a:gd name="connsiteX6" fmla="*/ 2466199 w 5078345"/>
                  <a:gd name="connsiteY6" fmla="*/ 2558533 h 2927868"/>
                  <a:gd name="connsiteX7" fmla="*/ 3249545 w 5078345"/>
                  <a:gd name="connsiteY7" fmla="*/ 2927868 h 2927868"/>
                  <a:gd name="connsiteX8" fmla="*/ 3431234 w 5078345"/>
                  <a:gd name="connsiteY8" fmla="*/ 2883190 h 2927868"/>
                  <a:gd name="connsiteX9" fmla="*/ 3869074 w 5078345"/>
                  <a:gd name="connsiteY9" fmla="*/ 2719372 h 2927868"/>
                  <a:gd name="connsiteX10" fmla="*/ 4357548 w 5078345"/>
                  <a:gd name="connsiteY10" fmla="*/ 2424501 h 2927868"/>
                  <a:gd name="connsiteX11" fmla="*/ 5012818 w 5078345"/>
                  <a:gd name="connsiteY11" fmla="*/ 1885392 h 2927868"/>
                  <a:gd name="connsiteX12" fmla="*/ 5048560 w 5078345"/>
                  <a:gd name="connsiteY12" fmla="*/ 1575628 h 2927868"/>
                  <a:gd name="connsiteX13" fmla="*/ 5078345 w 5078345"/>
                  <a:gd name="connsiteY13" fmla="*/ 1522015 h 2927868"/>
                  <a:gd name="connsiteX14" fmla="*/ 5057496 w 5078345"/>
                  <a:gd name="connsiteY14" fmla="*/ 896529 h 2927868"/>
                  <a:gd name="connsiteX15" fmla="*/ 4738796 w 5078345"/>
                  <a:gd name="connsiteY15" fmla="*/ 366356 h 2927868"/>
                  <a:gd name="connsiteX16" fmla="*/ 4443924 w 5078345"/>
                  <a:gd name="connsiteY16" fmla="*/ 139990 h 2927868"/>
                  <a:gd name="connsiteX17" fmla="*/ 4408182 w 5078345"/>
                  <a:gd name="connsiteY17" fmla="*/ 163818 h 2927868"/>
                  <a:gd name="connsiteX18" fmla="*/ 4363505 w 5078345"/>
                  <a:gd name="connsiteY18" fmla="*/ 357421 h 2927868"/>
                  <a:gd name="connsiteX19" fmla="*/ 4357548 w 5078345"/>
                  <a:gd name="connsiteY19" fmla="*/ 419969 h 2927868"/>
                  <a:gd name="connsiteX20" fmla="*/ 4372440 w 5078345"/>
                  <a:gd name="connsiteY20" fmla="*/ 661228 h 2927868"/>
                  <a:gd name="connsiteX21" fmla="*/ 4080547 w 5078345"/>
                  <a:gd name="connsiteY21" fmla="*/ 274023 h 2927868"/>
                  <a:gd name="connsiteX22" fmla="*/ 3630794 w 5078345"/>
                  <a:gd name="connsiteY22" fmla="*/ 0 h 2927868"/>
                  <a:gd name="connsiteX23" fmla="*/ 3052964 w 5078345"/>
                  <a:gd name="connsiteY23" fmla="*/ 38721 h 2927868"/>
                  <a:gd name="connsiteX24" fmla="*/ 2296425 w 5078345"/>
                  <a:gd name="connsiteY24" fmla="*/ 411034 h 2927868"/>
                  <a:gd name="connsiteX25" fmla="*/ 2186220 w 5078345"/>
                  <a:gd name="connsiteY25" fmla="*/ 315722 h 2927868"/>
                  <a:gd name="connsiteX26" fmla="*/ 1712638 w 5078345"/>
                  <a:gd name="connsiteY26" fmla="*/ 41700 h 2927868"/>
                  <a:gd name="connsiteX27" fmla="*/ 1259906 w 5078345"/>
                  <a:gd name="connsiteY27" fmla="*/ 315722 h 2927868"/>
                  <a:gd name="connsiteX28" fmla="*/ 1280756 w 5078345"/>
                  <a:gd name="connsiteY28" fmla="*/ 991842 h 2927868"/>
                  <a:gd name="connsiteX29" fmla="*/ 1167573 w 5078345"/>
                  <a:gd name="connsiteY29" fmla="*/ 1113960 h 2927868"/>
                  <a:gd name="connsiteX30" fmla="*/ 402098 w 5078345"/>
                  <a:gd name="connsiteY30" fmla="*/ 610593 h 2927868"/>
                  <a:gd name="connsiteX0" fmla="*/ 402098 w 5078345"/>
                  <a:gd name="connsiteY0" fmla="*/ 610593 h 2927868"/>
                  <a:gd name="connsiteX1" fmla="*/ 0 w 5078345"/>
                  <a:gd name="connsiteY1" fmla="*/ 807174 h 2927868"/>
                  <a:gd name="connsiteX2" fmla="*/ 32764 w 5078345"/>
                  <a:gd name="connsiteY2" fmla="*/ 2049210 h 2927868"/>
                  <a:gd name="connsiteX3" fmla="*/ 518259 w 5078345"/>
                  <a:gd name="connsiteY3" fmla="*/ 2210049 h 2927868"/>
                  <a:gd name="connsiteX4" fmla="*/ 908443 w 5078345"/>
                  <a:gd name="connsiteY4" fmla="*/ 1849650 h 2927868"/>
                  <a:gd name="connsiteX5" fmla="*/ 1218207 w 5078345"/>
                  <a:gd name="connsiteY5" fmla="*/ 1807951 h 2927868"/>
                  <a:gd name="connsiteX6" fmla="*/ 2466199 w 5078345"/>
                  <a:gd name="connsiteY6" fmla="*/ 2558533 h 2927868"/>
                  <a:gd name="connsiteX7" fmla="*/ 3249545 w 5078345"/>
                  <a:gd name="connsiteY7" fmla="*/ 2927868 h 2927868"/>
                  <a:gd name="connsiteX8" fmla="*/ 3431234 w 5078345"/>
                  <a:gd name="connsiteY8" fmla="*/ 2883190 h 2927868"/>
                  <a:gd name="connsiteX9" fmla="*/ 3869074 w 5078345"/>
                  <a:gd name="connsiteY9" fmla="*/ 2719372 h 2927868"/>
                  <a:gd name="connsiteX10" fmla="*/ 4357548 w 5078345"/>
                  <a:gd name="connsiteY10" fmla="*/ 2424501 h 2927868"/>
                  <a:gd name="connsiteX11" fmla="*/ 5012818 w 5078345"/>
                  <a:gd name="connsiteY11" fmla="*/ 1885392 h 2927868"/>
                  <a:gd name="connsiteX12" fmla="*/ 5048560 w 5078345"/>
                  <a:gd name="connsiteY12" fmla="*/ 1575628 h 2927868"/>
                  <a:gd name="connsiteX13" fmla="*/ 5078345 w 5078345"/>
                  <a:gd name="connsiteY13" fmla="*/ 1522015 h 2927868"/>
                  <a:gd name="connsiteX14" fmla="*/ 5057496 w 5078345"/>
                  <a:gd name="connsiteY14" fmla="*/ 896529 h 2927868"/>
                  <a:gd name="connsiteX15" fmla="*/ 4738796 w 5078345"/>
                  <a:gd name="connsiteY15" fmla="*/ 366356 h 2927868"/>
                  <a:gd name="connsiteX16" fmla="*/ 4443924 w 5078345"/>
                  <a:gd name="connsiteY16" fmla="*/ 139990 h 2927868"/>
                  <a:gd name="connsiteX17" fmla="*/ 4408182 w 5078345"/>
                  <a:gd name="connsiteY17" fmla="*/ 163818 h 2927868"/>
                  <a:gd name="connsiteX18" fmla="*/ 4363505 w 5078345"/>
                  <a:gd name="connsiteY18" fmla="*/ 357421 h 2927868"/>
                  <a:gd name="connsiteX19" fmla="*/ 4357548 w 5078345"/>
                  <a:gd name="connsiteY19" fmla="*/ 419969 h 2927868"/>
                  <a:gd name="connsiteX20" fmla="*/ 4372440 w 5078345"/>
                  <a:gd name="connsiteY20" fmla="*/ 661228 h 2927868"/>
                  <a:gd name="connsiteX21" fmla="*/ 4080547 w 5078345"/>
                  <a:gd name="connsiteY21" fmla="*/ 274023 h 2927868"/>
                  <a:gd name="connsiteX22" fmla="*/ 3630794 w 5078345"/>
                  <a:gd name="connsiteY22" fmla="*/ 0 h 2927868"/>
                  <a:gd name="connsiteX23" fmla="*/ 3052964 w 5078345"/>
                  <a:gd name="connsiteY23" fmla="*/ 38721 h 2927868"/>
                  <a:gd name="connsiteX24" fmla="*/ 2296425 w 5078345"/>
                  <a:gd name="connsiteY24" fmla="*/ 411034 h 2927868"/>
                  <a:gd name="connsiteX25" fmla="*/ 2186220 w 5078345"/>
                  <a:gd name="connsiteY25" fmla="*/ 315722 h 2927868"/>
                  <a:gd name="connsiteX26" fmla="*/ 1712638 w 5078345"/>
                  <a:gd name="connsiteY26" fmla="*/ 41700 h 2927868"/>
                  <a:gd name="connsiteX27" fmla="*/ 1259906 w 5078345"/>
                  <a:gd name="connsiteY27" fmla="*/ 315722 h 2927868"/>
                  <a:gd name="connsiteX28" fmla="*/ 1245014 w 5078345"/>
                  <a:gd name="connsiteY28" fmla="*/ 968014 h 2927868"/>
                  <a:gd name="connsiteX29" fmla="*/ 1167573 w 5078345"/>
                  <a:gd name="connsiteY29" fmla="*/ 1113960 h 2927868"/>
                  <a:gd name="connsiteX30" fmla="*/ 402098 w 5078345"/>
                  <a:gd name="connsiteY30" fmla="*/ 610593 h 2927868"/>
                  <a:gd name="connsiteX0" fmla="*/ 402098 w 5078345"/>
                  <a:gd name="connsiteY0" fmla="*/ 610593 h 2927868"/>
                  <a:gd name="connsiteX1" fmla="*/ 0 w 5078345"/>
                  <a:gd name="connsiteY1" fmla="*/ 807174 h 2927868"/>
                  <a:gd name="connsiteX2" fmla="*/ 32764 w 5078345"/>
                  <a:gd name="connsiteY2" fmla="*/ 2049210 h 2927868"/>
                  <a:gd name="connsiteX3" fmla="*/ 518259 w 5078345"/>
                  <a:gd name="connsiteY3" fmla="*/ 2210049 h 2927868"/>
                  <a:gd name="connsiteX4" fmla="*/ 908443 w 5078345"/>
                  <a:gd name="connsiteY4" fmla="*/ 1849650 h 2927868"/>
                  <a:gd name="connsiteX5" fmla="*/ 1218207 w 5078345"/>
                  <a:gd name="connsiteY5" fmla="*/ 1807951 h 2927868"/>
                  <a:gd name="connsiteX6" fmla="*/ 2466199 w 5078345"/>
                  <a:gd name="connsiteY6" fmla="*/ 2558533 h 2927868"/>
                  <a:gd name="connsiteX7" fmla="*/ 3249545 w 5078345"/>
                  <a:gd name="connsiteY7" fmla="*/ 2927868 h 2927868"/>
                  <a:gd name="connsiteX8" fmla="*/ 3431234 w 5078345"/>
                  <a:gd name="connsiteY8" fmla="*/ 2883190 h 2927868"/>
                  <a:gd name="connsiteX9" fmla="*/ 3869074 w 5078345"/>
                  <a:gd name="connsiteY9" fmla="*/ 2719372 h 2927868"/>
                  <a:gd name="connsiteX10" fmla="*/ 4357548 w 5078345"/>
                  <a:gd name="connsiteY10" fmla="*/ 2424501 h 2927868"/>
                  <a:gd name="connsiteX11" fmla="*/ 5012818 w 5078345"/>
                  <a:gd name="connsiteY11" fmla="*/ 1885392 h 2927868"/>
                  <a:gd name="connsiteX12" fmla="*/ 5048560 w 5078345"/>
                  <a:gd name="connsiteY12" fmla="*/ 1575628 h 2927868"/>
                  <a:gd name="connsiteX13" fmla="*/ 5078345 w 5078345"/>
                  <a:gd name="connsiteY13" fmla="*/ 1522015 h 2927868"/>
                  <a:gd name="connsiteX14" fmla="*/ 5057496 w 5078345"/>
                  <a:gd name="connsiteY14" fmla="*/ 896529 h 2927868"/>
                  <a:gd name="connsiteX15" fmla="*/ 4738796 w 5078345"/>
                  <a:gd name="connsiteY15" fmla="*/ 366356 h 2927868"/>
                  <a:gd name="connsiteX16" fmla="*/ 4443924 w 5078345"/>
                  <a:gd name="connsiteY16" fmla="*/ 139990 h 2927868"/>
                  <a:gd name="connsiteX17" fmla="*/ 4408182 w 5078345"/>
                  <a:gd name="connsiteY17" fmla="*/ 163818 h 2927868"/>
                  <a:gd name="connsiteX18" fmla="*/ 4363505 w 5078345"/>
                  <a:gd name="connsiteY18" fmla="*/ 357421 h 2927868"/>
                  <a:gd name="connsiteX19" fmla="*/ 4357548 w 5078345"/>
                  <a:gd name="connsiteY19" fmla="*/ 419969 h 2927868"/>
                  <a:gd name="connsiteX20" fmla="*/ 4372440 w 5078345"/>
                  <a:gd name="connsiteY20" fmla="*/ 661228 h 2927868"/>
                  <a:gd name="connsiteX21" fmla="*/ 4080547 w 5078345"/>
                  <a:gd name="connsiteY21" fmla="*/ 274023 h 2927868"/>
                  <a:gd name="connsiteX22" fmla="*/ 3630794 w 5078345"/>
                  <a:gd name="connsiteY22" fmla="*/ 0 h 2927868"/>
                  <a:gd name="connsiteX23" fmla="*/ 3052964 w 5078345"/>
                  <a:gd name="connsiteY23" fmla="*/ 38721 h 2927868"/>
                  <a:gd name="connsiteX24" fmla="*/ 2296425 w 5078345"/>
                  <a:gd name="connsiteY24" fmla="*/ 411034 h 2927868"/>
                  <a:gd name="connsiteX25" fmla="*/ 2186220 w 5078345"/>
                  <a:gd name="connsiteY25" fmla="*/ 315722 h 2927868"/>
                  <a:gd name="connsiteX26" fmla="*/ 1712638 w 5078345"/>
                  <a:gd name="connsiteY26" fmla="*/ 41700 h 2927868"/>
                  <a:gd name="connsiteX27" fmla="*/ 1215228 w 5078345"/>
                  <a:gd name="connsiteY27" fmla="*/ 336571 h 2927868"/>
                  <a:gd name="connsiteX28" fmla="*/ 1245014 w 5078345"/>
                  <a:gd name="connsiteY28" fmla="*/ 968014 h 2927868"/>
                  <a:gd name="connsiteX29" fmla="*/ 1167573 w 5078345"/>
                  <a:gd name="connsiteY29" fmla="*/ 1113960 h 2927868"/>
                  <a:gd name="connsiteX30" fmla="*/ 402098 w 5078345"/>
                  <a:gd name="connsiteY30" fmla="*/ 610593 h 2927868"/>
                  <a:gd name="connsiteX0" fmla="*/ 402098 w 5078345"/>
                  <a:gd name="connsiteY0" fmla="*/ 610593 h 2927868"/>
                  <a:gd name="connsiteX1" fmla="*/ 0 w 5078345"/>
                  <a:gd name="connsiteY1" fmla="*/ 807174 h 2927868"/>
                  <a:gd name="connsiteX2" fmla="*/ 32764 w 5078345"/>
                  <a:gd name="connsiteY2" fmla="*/ 2049210 h 2927868"/>
                  <a:gd name="connsiteX3" fmla="*/ 518259 w 5078345"/>
                  <a:gd name="connsiteY3" fmla="*/ 2210049 h 2927868"/>
                  <a:gd name="connsiteX4" fmla="*/ 908443 w 5078345"/>
                  <a:gd name="connsiteY4" fmla="*/ 1849650 h 2927868"/>
                  <a:gd name="connsiteX5" fmla="*/ 1218207 w 5078345"/>
                  <a:gd name="connsiteY5" fmla="*/ 1807951 h 2927868"/>
                  <a:gd name="connsiteX6" fmla="*/ 2466199 w 5078345"/>
                  <a:gd name="connsiteY6" fmla="*/ 2558533 h 2927868"/>
                  <a:gd name="connsiteX7" fmla="*/ 3249545 w 5078345"/>
                  <a:gd name="connsiteY7" fmla="*/ 2927868 h 2927868"/>
                  <a:gd name="connsiteX8" fmla="*/ 3431234 w 5078345"/>
                  <a:gd name="connsiteY8" fmla="*/ 2883190 h 2927868"/>
                  <a:gd name="connsiteX9" fmla="*/ 3869074 w 5078345"/>
                  <a:gd name="connsiteY9" fmla="*/ 2719372 h 2927868"/>
                  <a:gd name="connsiteX10" fmla="*/ 4357548 w 5078345"/>
                  <a:gd name="connsiteY10" fmla="*/ 2424501 h 2927868"/>
                  <a:gd name="connsiteX11" fmla="*/ 5012818 w 5078345"/>
                  <a:gd name="connsiteY11" fmla="*/ 1885392 h 2927868"/>
                  <a:gd name="connsiteX12" fmla="*/ 5048560 w 5078345"/>
                  <a:gd name="connsiteY12" fmla="*/ 1575628 h 2927868"/>
                  <a:gd name="connsiteX13" fmla="*/ 5078345 w 5078345"/>
                  <a:gd name="connsiteY13" fmla="*/ 1522015 h 2927868"/>
                  <a:gd name="connsiteX14" fmla="*/ 5057496 w 5078345"/>
                  <a:gd name="connsiteY14" fmla="*/ 896529 h 2927868"/>
                  <a:gd name="connsiteX15" fmla="*/ 4738796 w 5078345"/>
                  <a:gd name="connsiteY15" fmla="*/ 366356 h 2927868"/>
                  <a:gd name="connsiteX16" fmla="*/ 4443924 w 5078345"/>
                  <a:gd name="connsiteY16" fmla="*/ 139990 h 2927868"/>
                  <a:gd name="connsiteX17" fmla="*/ 4408182 w 5078345"/>
                  <a:gd name="connsiteY17" fmla="*/ 163818 h 2927868"/>
                  <a:gd name="connsiteX18" fmla="*/ 4363505 w 5078345"/>
                  <a:gd name="connsiteY18" fmla="*/ 357421 h 2927868"/>
                  <a:gd name="connsiteX19" fmla="*/ 4357548 w 5078345"/>
                  <a:gd name="connsiteY19" fmla="*/ 419969 h 2927868"/>
                  <a:gd name="connsiteX20" fmla="*/ 4372440 w 5078345"/>
                  <a:gd name="connsiteY20" fmla="*/ 661228 h 2927868"/>
                  <a:gd name="connsiteX21" fmla="*/ 4080547 w 5078345"/>
                  <a:gd name="connsiteY21" fmla="*/ 274023 h 2927868"/>
                  <a:gd name="connsiteX22" fmla="*/ 3630794 w 5078345"/>
                  <a:gd name="connsiteY22" fmla="*/ 0 h 2927868"/>
                  <a:gd name="connsiteX23" fmla="*/ 3052964 w 5078345"/>
                  <a:gd name="connsiteY23" fmla="*/ 38721 h 2927868"/>
                  <a:gd name="connsiteX24" fmla="*/ 2296425 w 5078345"/>
                  <a:gd name="connsiteY24" fmla="*/ 411034 h 2927868"/>
                  <a:gd name="connsiteX25" fmla="*/ 2186220 w 5078345"/>
                  <a:gd name="connsiteY25" fmla="*/ 315722 h 2927868"/>
                  <a:gd name="connsiteX26" fmla="*/ 1712638 w 5078345"/>
                  <a:gd name="connsiteY26" fmla="*/ 41700 h 2927868"/>
                  <a:gd name="connsiteX27" fmla="*/ 1215228 w 5078345"/>
                  <a:gd name="connsiteY27" fmla="*/ 309765 h 2927868"/>
                  <a:gd name="connsiteX28" fmla="*/ 1245014 w 5078345"/>
                  <a:gd name="connsiteY28" fmla="*/ 968014 h 2927868"/>
                  <a:gd name="connsiteX29" fmla="*/ 1167573 w 5078345"/>
                  <a:gd name="connsiteY29" fmla="*/ 1113960 h 2927868"/>
                  <a:gd name="connsiteX30" fmla="*/ 402098 w 5078345"/>
                  <a:gd name="connsiteY30" fmla="*/ 610593 h 2927868"/>
                  <a:gd name="connsiteX0" fmla="*/ 402098 w 5078345"/>
                  <a:gd name="connsiteY0" fmla="*/ 622507 h 2939782"/>
                  <a:gd name="connsiteX1" fmla="*/ 0 w 5078345"/>
                  <a:gd name="connsiteY1" fmla="*/ 819088 h 2939782"/>
                  <a:gd name="connsiteX2" fmla="*/ 32764 w 5078345"/>
                  <a:gd name="connsiteY2" fmla="*/ 2061124 h 2939782"/>
                  <a:gd name="connsiteX3" fmla="*/ 518259 w 5078345"/>
                  <a:gd name="connsiteY3" fmla="*/ 2221963 h 2939782"/>
                  <a:gd name="connsiteX4" fmla="*/ 908443 w 5078345"/>
                  <a:gd name="connsiteY4" fmla="*/ 1861564 h 2939782"/>
                  <a:gd name="connsiteX5" fmla="*/ 1218207 w 5078345"/>
                  <a:gd name="connsiteY5" fmla="*/ 1819865 h 2939782"/>
                  <a:gd name="connsiteX6" fmla="*/ 2466199 w 5078345"/>
                  <a:gd name="connsiteY6" fmla="*/ 2570447 h 2939782"/>
                  <a:gd name="connsiteX7" fmla="*/ 3249545 w 5078345"/>
                  <a:gd name="connsiteY7" fmla="*/ 2939782 h 2939782"/>
                  <a:gd name="connsiteX8" fmla="*/ 3431234 w 5078345"/>
                  <a:gd name="connsiteY8" fmla="*/ 2895104 h 2939782"/>
                  <a:gd name="connsiteX9" fmla="*/ 3869074 w 5078345"/>
                  <a:gd name="connsiteY9" fmla="*/ 2731286 h 2939782"/>
                  <a:gd name="connsiteX10" fmla="*/ 4357548 w 5078345"/>
                  <a:gd name="connsiteY10" fmla="*/ 2436415 h 2939782"/>
                  <a:gd name="connsiteX11" fmla="*/ 5012818 w 5078345"/>
                  <a:gd name="connsiteY11" fmla="*/ 1897306 h 2939782"/>
                  <a:gd name="connsiteX12" fmla="*/ 5048560 w 5078345"/>
                  <a:gd name="connsiteY12" fmla="*/ 1587542 h 2939782"/>
                  <a:gd name="connsiteX13" fmla="*/ 5078345 w 5078345"/>
                  <a:gd name="connsiteY13" fmla="*/ 1533929 h 2939782"/>
                  <a:gd name="connsiteX14" fmla="*/ 5057496 w 5078345"/>
                  <a:gd name="connsiteY14" fmla="*/ 908443 h 2939782"/>
                  <a:gd name="connsiteX15" fmla="*/ 4738796 w 5078345"/>
                  <a:gd name="connsiteY15" fmla="*/ 378270 h 2939782"/>
                  <a:gd name="connsiteX16" fmla="*/ 4443924 w 5078345"/>
                  <a:gd name="connsiteY16" fmla="*/ 151904 h 2939782"/>
                  <a:gd name="connsiteX17" fmla="*/ 4408182 w 5078345"/>
                  <a:gd name="connsiteY17" fmla="*/ 175732 h 2939782"/>
                  <a:gd name="connsiteX18" fmla="*/ 4363505 w 5078345"/>
                  <a:gd name="connsiteY18" fmla="*/ 369335 h 2939782"/>
                  <a:gd name="connsiteX19" fmla="*/ 4357548 w 5078345"/>
                  <a:gd name="connsiteY19" fmla="*/ 431883 h 2939782"/>
                  <a:gd name="connsiteX20" fmla="*/ 4372440 w 5078345"/>
                  <a:gd name="connsiteY20" fmla="*/ 673142 h 2939782"/>
                  <a:gd name="connsiteX21" fmla="*/ 4080547 w 5078345"/>
                  <a:gd name="connsiteY21" fmla="*/ 285937 h 2939782"/>
                  <a:gd name="connsiteX22" fmla="*/ 3630794 w 5078345"/>
                  <a:gd name="connsiteY22" fmla="*/ 11914 h 2939782"/>
                  <a:gd name="connsiteX23" fmla="*/ 3052964 w 5078345"/>
                  <a:gd name="connsiteY23" fmla="*/ 50635 h 2939782"/>
                  <a:gd name="connsiteX24" fmla="*/ 2296425 w 5078345"/>
                  <a:gd name="connsiteY24" fmla="*/ 422948 h 2939782"/>
                  <a:gd name="connsiteX25" fmla="*/ 2186220 w 5078345"/>
                  <a:gd name="connsiteY25" fmla="*/ 327636 h 2939782"/>
                  <a:gd name="connsiteX26" fmla="*/ 1697746 w 5078345"/>
                  <a:gd name="connsiteY26" fmla="*/ 0 h 2939782"/>
                  <a:gd name="connsiteX27" fmla="*/ 1215228 w 5078345"/>
                  <a:gd name="connsiteY27" fmla="*/ 321679 h 2939782"/>
                  <a:gd name="connsiteX28" fmla="*/ 1245014 w 5078345"/>
                  <a:gd name="connsiteY28" fmla="*/ 979928 h 2939782"/>
                  <a:gd name="connsiteX29" fmla="*/ 1167573 w 5078345"/>
                  <a:gd name="connsiteY29" fmla="*/ 1125874 h 2939782"/>
                  <a:gd name="connsiteX30" fmla="*/ 402098 w 5078345"/>
                  <a:gd name="connsiteY30" fmla="*/ 622507 h 2939782"/>
                  <a:gd name="connsiteX0" fmla="*/ 402098 w 5078345"/>
                  <a:gd name="connsiteY0" fmla="*/ 655270 h 2972545"/>
                  <a:gd name="connsiteX1" fmla="*/ 0 w 5078345"/>
                  <a:gd name="connsiteY1" fmla="*/ 851851 h 2972545"/>
                  <a:gd name="connsiteX2" fmla="*/ 32764 w 5078345"/>
                  <a:gd name="connsiteY2" fmla="*/ 2093887 h 2972545"/>
                  <a:gd name="connsiteX3" fmla="*/ 518259 w 5078345"/>
                  <a:gd name="connsiteY3" fmla="*/ 2254726 h 2972545"/>
                  <a:gd name="connsiteX4" fmla="*/ 908443 w 5078345"/>
                  <a:gd name="connsiteY4" fmla="*/ 1894327 h 2972545"/>
                  <a:gd name="connsiteX5" fmla="*/ 1218207 w 5078345"/>
                  <a:gd name="connsiteY5" fmla="*/ 1852628 h 2972545"/>
                  <a:gd name="connsiteX6" fmla="*/ 2466199 w 5078345"/>
                  <a:gd name="connsiteY6" fmla="*/ 2603210 h 2972545"/>
                  <a:gd name="connsiteX7" fmla="*/ 3249545 w 5078345"/>
                  <a:gd name="connsiteY7" fmla="*/ 2972545 h 2972545"/>
                  <a:gd name="connsiteX8" fmla="*/ 3431234 w 5078345"/>
                  <a:gd name="connsiteY8" fmla="*/ 2927867 h 2972545"/>
                  <a:gd name="connsiteX9" fmla="*/ 3869074 w 5078345"/>
                  <a:gd name="connsiteY9" fmla="*/ 2764049 h 2972545"/>
                  <a:gd name="connsiteX10" fmla="*/ 4357548 w 5078345"/>
                  <a:gd name="connsiteY10" fmla="*/ 2469178 h 2972545"/>
                  <a:gd name="connsiteX11" fmla="*/ 5012818 w 5078345"/>
                  <a:gd name="connsiteY11" fmla="*/ 1930069 h 2972545"/>
                  <a:gd name="connsiteX12" fmla="*/ 5048560 w 5078345"/>
                  <a:gd name="connsiteY12" fmla="*/ 1620305 h 2972545"/>
                  <a:gd name="connsiteX13" fmla="*/ 5078345 w 5078345"/>
                  <a:gd name="connsiteY13" fmla="*/ 1566692 h 2972545"/>
                  <a:gd name="connsiteX14" fmla="*/ 5057496 w 5078345"/>
                  <a:gd name="connsiteY14" fmla="*/ 941206 h 2972545"/>
                  <a:gd name="connsiteX15" fmla="*/ 4738796 w 5078345"/>
                  <a:gd name="connsiteY15" fmla="*/ 411033 h 2972545"/>
                  <a:gd name="connsiteX16" fmla="*/ 4443924 w 5078345"/>
                  <a:gd name="connsiteY16" fmla="*/ 184667 h 2972545"/>
                  <a:gd name="connsiteX17" fmla="*/ 4408182 w 5078345"/>
                  <a:gd name="connsiteY17" fmla="*/ 208495 h 2972545"/>
                  <a:gd name="connsiteX18" fmla="*/ 4363505 w 5078345"/>
                  <a:gd name="connsiteY18" fmla="*/ 402098 h 2972545"/>
                  <a:gd name="connsiteX19" fmla="*/ 4357548 w 5078345"/>
                  <a:gd name="connsiteY19" fmla="*/ 464646 h 2972545"/>
                  <a:gd name="connsiteX20" fmla="*/ 4372440 w 5078345"/>
                  <a:gd name="connsiteY20" fmla="*/ 705905 h 2972545"/>
                  <a:gd name="connsiteX21" fmla="*/ 4080547 w 5078345"/>
                  <a:gd name="connsiteY21" fmla="*/ 318700 h 2972545"/>
                  <a:gd name="connsiteX22" fmla="*/ 3630794 w 5078345"/>
                  <a:gd name="connsiteY22" fmla="*/ 44677 h 2972545"/>
                  <a:gd name="connsiteX23" fmla="*/ 3052964 w 5078345"/>
                  <a:gd name="connsiteY23" fmla="*/ 83398 h 2972545"/>
                  <a:gd name="connsiteX24" fmla="*/ 2296425 w 5078345"/>
                  <a:gd name="connsiteY24" fmla="*/ 455711 h 2972545"/>
                  <a:gd name="connsiteX25" fmla="*/ 2186220 w 5078345"/>
                  <a:gd name="connsiteY25" fmla="*/ 360399 h 2972545"/>
                  <a:gd name="connsiteX26" fmla="*/ 1709660 w 5078345"/>
                  <a:gd name="connsiteY26" fmla="*/ 0 h 2972545"/>
                  <a:gd name="connsiteX27" fmla="*/ 1215228 w 5078345"/>
                  <a:gd name="connsiteY27" fmla="*/ 354442 h 2972545"/>
                  <a:gd name="connsiteX28" fmla="*/ 1245014 w 5078345"/>
                  <a:gd name="connsiteY28" fmla="*/ 1012691 h 2972545"/>
                  <a:gd name="connsiteX29" fmla="*/ 1167573 w 5078345"/>
                  <a:gd name="connsiteY29" fmla="*/ 1158637 h 2972545"/>
                  <a:gd name="connsiteX30" fmla="*/ 402098 w 5078345"/>
                  <a:gd name="connsiteY30" fmla="*/ 655270 h 2972545"/>
                  <a:gd name="connsiteX0" fmla="*/ 402098 w 5078345"/>
                  <a:gd name="connsiteY0" fmla="*/ 655270 h 2972545"/>
                  <a:gd name="connsiteX1" fmla="*/ 0 w 5078345"/>
                  <a:gd name="connsiteY1" fmla="*/ 851851 h 2972545"/>
                  <a:gd name="connsiteX2" fmla="*/ 32764 w 5078345"/>
                  <a:gd name="connsiteY2" fmla="*/ 2093887 h 2972545"/>
                  <a:gd name="connsiteX3" fmla="*/ 518259 w 5078345"/>
                  <a:gd name="connsiteY3" fmla="*/ 2254726 h 2972545"/>
                  <a:gd name="connsiteX4" fmla="*/ 908443 w 5078345"/>
                  <a:gd name="connsiteY4" fmla="*/ 1894327 h 2972545"/>
                  <a:gd name="connsiteX5" fmla="*/ 1218207 w 5078345"/>
                  <a:gd name="connsiteY5" fmla="*/ 1852628 h 2972545"/>
                  <a:gd name="connsiteX6" fmla="*/ 2466199 w 5078345"/>
                  <a:gd name="connsiteY6" fmla="*/ 2603210 h 2972545"/>
                  <a:gd name="connsiteX7" fmla="*/ 3249545 w 5078345"/>
                  <a:gd name="connsiteY7" fmla="*/ 2972545 h 2972545"/>
                  <a:gd name="connsiteX8" fmla="*/ 3431234 w 5078345"/>
                  <a:gd name="connsiteY8" fmla="*/ 2927867 h 2972545"/>
                  <a:gd name="connsiteX9" fmla="*/ 3869074 w 5078345"/>
                  <a:gd name="connsiteY9" fmla="*/ 2764049 h 2972545"/>
                  <a:gd name="connsiteX10" fmla="*/ 4357548 w 5078345"/>
                  <a:gd name="connsiteY10" fmla="*/ 2469178 h 2972545"/>
                  <a:gd name="connsiteX11" fmla="*/ 5012818 w 5078345"/>
                  <a:gd name="connsiteY11" fmla="*/ 1930069 h 2972545"/>
                  <a:gd name="connsiteX12" fmla="*/ 5048560 w 5078345"/>
                  <a:gd name="connsiteY12" fmla="*/ 1620305 h 2972545"/>
                  <a:gd name="connsiteX13" fmla="*/ 5078345 w 5078345"/>
                  <a:gd name="connsiteY13" fmla="*/ 1566692 h 2972545"/>
                  <a:gd name="connsiteX14" fmla="*/ 5057496 w 5078345"/>
                  <a:gd name="connsiteY14" fmla="*/ 941206 h 2972545"/>
                  <a:gd name="connsiteX15" fmla="*/ 4738796 w 5078345"/>
                  <a:gd name="connsiteY15" fmla="*/ 411033 h 2972545"/>
                  <a:gd name="connsiteX16" fmla="*/ 4443924 w 5078345"/>
                  <a:gd name="connsiteY16" fmla="*/ 184667 h 2972545"/>
                  <a:gd name="connsiteX17" fmla="*/ 4408182 w 5078345"/>
                  <a:gd name="connsiteY17" fmla="*/ 208495 h 2972545"/>
                  <a:gd name="connsiteX18" fmla="*/ 4363505 w 5078345"/>
                  <a:gd name="connsiteY18" fmla="*/ 402098 h 2972545"/>
                  <a:gd name="connsiteX19" fmla="*/ 4357548 w 5078345"/>
                  <a:gd name="connsiteY19" fmla="*/ 464646 h 2972545"/>
                  <a:gd name="connsiteX20" fmla="*/ 4372440 w 5078345"/>
                  <a:gd name="connsiteY20" fmla="*/ 705905 h 2972545"/>
                  <a:gd name="connsiteX21" fmla="*/ 4080547 w 5078345"/>
                  <a:gd name="connsiteY21" fmla="*/ 318700 h 2972545"/>
                  <a:gd name="connsiteX22" fmla="*/ 3630794 w 5078345"/>
                  <a:gd name="connsiteY22" fmla="*/ 44677 h 2972545"/>
                  <a:gd name="connsiteX23" fmla="*/ 3052964 w 5078345"/>
                  <a:gd name="connsiteY23" fmla="*/ 83398 h 2972545"/>
                  <a:gd name="connsiteX24" fmla="*/ 2296425 w 5078345"/>
                  <a:gd name="connsiteY24" fmla="*/ 437840 h 2972545"/>
                  <a:gd name="connsiteX25" fmla="*/ 2186220 w 5078345"/>
                  <a:gd name="connsiteY25" fmla="*/ 360399 h 2972545"/>
                  <a:gd name="connsiteX26" fmla="*/ 1709660 w 5078345"/>
                  <a:gd name="connsiteY26" fmla="*/ 0 h 2972545"/>
                  <a:gd name="connsiteX27" fmla="*/ 1215228 w 5078345"/>
                  <a:gd name="connsiteY27" fmla="*/ 354442 h 2972545"/>
                  <a:gd name="connsiteX28" fmla="*/ 1245014 w 5078345"/>
                  <a:gd name="connsiteY28" fmla="*/ 1012691 h 2972545"/>
                  <a:gd name="connsiteX29" fmla="*/ 1167573 w 5078345"/>
                  <a:gd name="connsiteY29" fmla="*/ 1158637 h 2972545"/>
                  <a:gd name="connsiteX30" fmla="*/ 402098 w 5078345"/>
                  <a:gd name="connsiteY30" fmla="*/ 655270 h 2972545"/>
                  <a:gd name="connsiteX0" fmla="*/ 402098 w 5078345"/>
                  <a:gd name="connsiteY0" fmla="*/ 655270 h 2972545"/>
                  <a:gd name="connsiteX1" fmla="*/ 0 w 5078345"/>
                  <a:gd name="connsiteY1" fmla="*/ 851851 h 2972545"/>
                  <a:gd name="connsiteX2" fmla="*/ 32764 w 5078345"/>
                  <a:gd name="connsiteY2" fmla="*/ 2093887 h 2972545"/>
                  <a:gd name="connsiteX3" fmla="*/ 518259 w 5078345"/>
                  <a:gd name="connsiteY3" fmla="*/ 2254726 h 2972545"/>
                  <a:gd name="connsiteX4" fmla="*/ 908443 w 5078345"/>
                  <a:gd name="connsiteY4" fmla="*/ 1894327 h 2972545"/>
                  <a:gd name="connsiteX5" fmla="*/ 1218207 w 5078345"/>
                  <a:gd name="connsiteY5" fmla="*/ 1852628 h 2972545"/>
                  <a:gd name="connsiteX6" fmla="*/ 2466199 w 5078345"/>
                  <a:gd name="connsiteY6" fmla="*/ 2603210 h 2972545"/>
                  <a:gd name="connsiteX7" fmla="*/ 3249545 w 5078345"/>
                  <a:gd name="connsiteY7" fmla="*/ 2972545 h 2972545"/>
                  <a:gd name="connsiteX8" fmla="*/ 3431234 w 5078345"/>
                  <a:gd name="connsiteY8" fmla="*/ 2927867 h 2972545"/>
                  <a:gd name="connsiteX9" fmla="*/ 3869074 w 5078345"/>
                  <a:gd name="connsiteY9" fmla="*/ 2764049 h 2972545"/>
                  <a:gd name="connsiteX10" fmla="*/ 4357548 w 5078345"/>
                  <a:gd name="connsiteY10" fmla="*/ 2469178 h 2972545"/>
                  <a:gd name="connsiteX11" fmla="*/ 5012818 w 5078345"/>
                  <a:gd name="connsiteY11" fmla="*/ 1930069 h 2972545"/>
                  <a:gd name="connsiteX12" fmla="*/ 5048560 w 5078345"/>
                  <a:gd name="connsiteY12" fmla="*/ 1620305 h 2972545"/>
                  <a:gd name="connsiteX13" fmla="*/ 5078345 w 5078345"/>
                  <a:gd name="connsiteY13" fmla="*/ 1566692 h 2972545"/>
                  <a:gd name="connsiteX14" fmla="*/ 5057496 w 5078345"/>
                  <a:gd name="connsiteY14" fmla="*/ 941206 h 2972545"/>
                  <a:gd name="connsiteX15" fmla="*/ 4738796 w 5078345"/>
                  <a:gd name="connsiteY15" fmla="*/ 411033 h 2972545"/>
                  <a:gd name="connsiteX16" fmla="*/ 4443924 w 5078345"/>
                  <a:gd name="connsiteY16" fmla="*/ 184667 h 2972545"/>
                  <a:gd name="connsiteX17" fmla="*/ 4408182 w 5078345"/>
                  <a:gd name="connsiteY17" fmla="*/ 208495 h 2972545"/>
                  <a:gd name="connsiteX18" fmla="*/ 4363505 w 5078345"/>
                  <a:gd name="connsiteY18" fmla="*/ 402098 h 2972545"/>
                  <a:gd name="connsiteX19" fmla="*/ 4357548 w 5078345"/>
                  <a:gd name="connsiteY19" fmla="*/ 464646 h 2972545"/>
                  <a:gd name="connsiteX20" fmla="*/ 4372440 w 5078345"/>
                  <a:gd name="connsiteY20" fmla="*/ 705905 h 2972545"/>
                  <a:gd name="connsiteX21" fmla="*/ 4080547 w 5078345"/>
                  <a:gd name="connsiteY21" fmla="*/ 318700 h 2972545"/>
                  <a:gd name="connsiteX22" fmla="*/ 3630794 w 5078345"/>
                  <a:gd name="connsiteY22" fmla="*/ 44677 h 2972545"/>
                  <a:gd name="connsiteX23" fmla="*/ 3049986 w 5078345"/>
                  <a:gd name="connsiteY23" fmla="*/ 74463 h 2972545"/>
                  <a:gd name="connsiteX24" fmla="*/ 2296425 w 5078345"/>
                  <a:gd name="connsiteY24" fmla="*/ 437840 h 2972545"/>
                  <a:gd name="connsiteX25" fmla="*/ 2186220 w 5078345"/>
                  <a:gd name="connsiteY25" fmla="*/ 360399 h 2972545"/>
                  <a:gd name="connsiteX26" fmla="*/ 1709660 w 5078345"/>
                  <a:gd name="connsiteY26" fmla="*/ 0 h 2972545"/>
                  <a:gd name="connsiteX27" fmla="*/ 1215228 w 5078345"/>
                  <a:gd name="connsiteY27" fmla="*/ 354442 h 2972545"/>
                  <a:gd name="connsiteX28" fmla="*/ 1245014 w 5078345"/>
                  <a:gd name="connsiteY28" fmla="*/ 1012691 h 2972545"/>
                  <a:gd name="connsiteX29" fmla="*/ 1167573 w 5078345"/>
                  <a:gd name="connsiteY29" fmla="*/ 1158637 h 2972545"/>
                  <a:gd name="connsiteX30" fmla="*/ 402098 w 5078345"/>
                  <a:gd name="connsiteY30" fmla="*/ 655270 h 2972545"/>
                  <a:gd name="connsiteX0" fmla="*/ 402098 w 5057496"/>
                  <a:gd name="connsiteY0" fmla="*/ 655270 h 2972545"/>
                  <a:gd name="connsiteX1" fmla="*/ 0 w 5057496"/>
                  <a:gd name="connsiteY1" fmla="*/ 851851 h 2972545"/>
                  <a:gd name="connsiteX2" fmla="*/ 32764 w 5057496"/>
                  <a:gd name="connsiteY2" fmla="*/ 2093887 h 2972545"/>
                  <a:gd name="connsiteX3" fmla="*/ 518259 w 5057496"/>
                  <a:gd name="connsiteY3" fmla="*/ 2254726 h 2972545"/>
                  <a:gd name="connsiteX4" fmla="*/ 908443 w 5057496"/>
                  <a:gd name="connsiteY4" fmla="*/ 1894327 h 2972545"/>
                  <a:gd name="connsiteX5" fmla="*/ 1218207 w 5057496"/>
                  <a:gd name="connsiteY5" fmla="*/ 1852628 h 2972545"/>
                  <a:gd name="connsiteX6" fmla="*/ 2466199 w 5057496"/>
                  <a:gd name="connsiteY6" fmla="*/ 2603210 h 2972545"/>
                  <a:gd name="connsiteX7" fmla="*/ 3249545 w 5057496"/>
                  <a:gd name="connsiteY7" fmla="*/ 2972545 h 2972545"/>
                  <a:gd name="connsiteX8" fmla="*/ 3431234 w 5057496"/>
                  <a:gd name="connsiteY8" fmla="*/ 2927867 h 2972545"/>
                  <a:gd name="connsiteX9" fmla="*/ 3869074 w 5057496"/>
                  <a:gd name="connsiteY9" fmla="*/ 2764049 h 2972545"/>
                  <a:gd name="connsiteX10" fmla="*/ 4357548 w 5057496"/>
                  <a:gd name="connsiteY10" fmla="*/ 2469178 h 2972545"/>
                  <a:gd name="connsiteX11" fmla="*/ 5012818 w 5057496"/>
                  <a:gd name="connsiteY11" fmla="*/ 1930069 h 2972545"/>
                  <a:gd name="connsiteX12" fmla="*/ 5048560 w 5057496"/>
                  <a:gd name="connsiteY12" fmla="*/ 1620305 h 2972545"/>
                  <a:gd name="connsiteX13" fmla="*/ 5057496 w 5057496"/>
                  <a:gd name="connsiteY13" fmla="*/ 941206 h 2972545"/>
                  <a:gd name="connsiteX14" fmla="*/ 4738796 w 5057496"/>
                  <a:gd name="connsiteY14" fmla="*/ 411033 h 2972545"/>
                  <a:gd name="connsiteX15" fmla="*/ 4443924 w 5057496"/>
                  <a:gd name="connsiteY15" fmla="*/ 184667 h 2972545"/>
                  <a:gd name="connsiteX16" fmla="*/ 4408182 w 5057496"/>
                  <a:gd name="connsiteY16" fmla="*/ 208495 h 2972545"/>
                  <a:gd name="connsiteX17" fmla="*/ 4363505 w 5057496"/>
                  <a:gd name="connsiteY17" fmla="*/ 402098 h 2972545"/>
                  <a:gd name="connsiteX18" fmla="*/ 4357548 w 5057496"/>
                  <a:gd name="connsiteY18" fmla="*/ 464646 h 2972545"/>
                  <a:gd name="connsiteX19" fmla="*/ 4372440 w 5057496"/>
                  <a:gd name="connsiteY19" fmla="*/ 705905 h 2972545"/>
                  <a:gd name="connsiteX20" fmla="*/ 4080547 w 5057496"/>
                  <a:gd name="connsiteY20" fmla="*/ 318700 h 2972545"/>
                  <a:gd name="connsiteX21" fmla="*/ 3630794 w 5057496"/>
                  <a:gd name="connsiteY21" fmla="*/ 44677 h 2972545"/>
                  <a:gd name="connsiteX22" fmla="*/ 3049986 w 5057496"/>
                  <a:gd name="connsiteY22" fmla="*/ 74463 h 2972545"/>
                  <a:gd name="connsiteX23" fmla="*/ 2296425 w 5057496"/>
                  <a:gd name="connsiteY23" fmla="*/ 437840 h 2972545"/>
                  <a:gd name="connsiteX24" fmla="*/ 2186220 w 5057496"/>
                  <a:gd name="connsiteY24" fmla="*/ 360399 h 2972545"/>
                  <a:gd name="connsiteX25" fmla="*/ 1709660 w 5057496"/>
                  <a:gd name="connsiteY25" fmla="*/ 0 h 2972545"/>
                  <a:gd name="connsiteX26" fmla="*/ 1215228 w 5057496"/>
                  <a:gd name="connsiteY26" fmla="*/ 354442 h 2972545"/>
                  <a:gd name="connsiteX27" fmla="*/ 1245014 w 5057496"/>
                  <a:gd name="connsiteY27" fmla="*/ 1012691 h 2972545"/>
                  <a:gd name="connsiteX28" fmla="*/ 1167573 w 5057496"/>
                  <a:gd name="connsiteY28" fmla="*/ 1158637 h 2972545"/>
                  <a:gd name="connsiteX29" fmla="*/ 402098 w 5057496"/>
                  <a:gd name="connsiteY29" fmla="*/ 655270 h 2972545"/>
                  <a:gd name="connsiteX0" fmla="*/ 402098 w 5099195"/>
                  <a:gd name="connsiteY0" fmla="*/ 655270 h 2972545"/>
                  <a:gd name="connsiteX1" fmla="*/ 0 w 5099195"/>
                  <a:gd name="connsiteY1" fmla="*/ 851851 h 2972545"/>
                  <a:gd name="connsiteX2" fmla="*/ 32764 w 5099195"/>
                  <a:gd name="connsiteY2" fmla="*/ 2093887 h 2972545"/>
                  <a:gd name="connsiteX3" fmla="*/ 518259 w 5099195"/>
                  <a:gd name="connsiteY3" fmla="*/ 2254726 h 2972545"/>
                  <a:gd name="connsiteX4" fmla="*/ 908443 w 5099195"/>
                  <a:gd name="connsiteY4" fmla="*/ 1894327 h 2972545"/>
                  <a:gd name="connsiteX5" fmla="*/ 1218207 w 5099195"/>
                  <a:gd name="connsiteY5" fmla="*/ 1852628 h 2972545"/>
                  <a:gd name="connsiteX6" fmla="*/ 2466199 w 5099195"/>
                  <a:gd name="connsiteY6" fmla="*/ 2603210 h 2972545"/>
                  <a:gd name="connsiteX7" fmla="*/ 3249545 w 5099195"/>
                  <a:gd name="connsiteY7" fmla="*/ 2972545 h 2972545"/>
                  <a:gd name="connsiteX8" fmla="*/ 3431234 w 5099195"/>
                  <a:gd name="connsiteY8" fmla="*/ 2927867 h 2972545"/>
                  <a:gd name="connsiteX9" fmla="*/ 3869074 w 5099195"/>
                  <a:gd name="connsiteY9" fmla="*/ 2764049 h 2972545"/>
                  <a:gd name="connsiteX10" fmla="*/ 4357548 w 5099195"/>
                  <a:gd name="connsiteY10" fmla="*/ 2469178 h 2972545"/>
                  <a:gd name="connsiteX11" fmla="*/ 5012818 w 5099195"/>
                  <a:gd name="connsiteY11" fmla="*/ 1930069 h 2972545"/>
                  <a:gd name="connsiteX12" fmla="*/ 5099195 w 5099195"/>
                  <a:gd name="connsiteY12" fmla="*/ 1623283 h 2972545"/>
                  <a:gd name="connsiteX13" fmla="*/ 5057496 w 5099195"/>
                  <a:gd name="connsiteY13" fmla="*/ 941206 h 2972545"/>
                  <a:gd name="connsiteX14" fmla="*/ 4738796 w 5099195"/>
                  <a:gd name="connsiteY14" fmla="*/ 411033 h 2972545"/>
                  <a:gd name="connsiteX15" fmla="*/ 4443924 w 5099195"/>
                  <a:gd name="connsiteY15" fmla="*/ 184667 h 2972545"/>
                  <a:gd name="connsiteX16" fmla="*/ 4408182 w 5099195"/>
                  <a:gd name="connsiteY16" fmla="*/ 208495 h 2972545"/>
                  <a:gd name="connsiteX17" fmla="*/ 4363505 w 5099195"/>
                  <a:gd name="connsiteY17" fmla="*/ 402098 h 2972545"/>
                  <a:gd name="connsiteX18" fmla="*/ 4357548 w 5099195"/>
                  <a:gd name="connsiteY18" fmla="*/ 464646 h 2972545"/>
                  <a:gd name="connsiteX19" fmla="*/ 4372440 w 5099195"/>
                  <a:gd name="connsiteY19" fmla="*/ 705905 h 2972545"/>
                  <a:gd name="connsiteX20" fmla="*/ 4080547 w 5099195"/>
                  <a:gd name="connsiteY20" fmla="*/ 318700 h 2972545"/>
                  <a:gd name="connsiteX21" fmla="*/ 3630794 w 5099195"/>
                  <a:gd name="connsiteY21" fmla="*/ 44677 h 2972545"/>
                  <a:gd name="connsiteX22" fmla="*/ 3049986 w 5099195"/>
                  <a:gd name="connsiteY22" fmla="*/ 74463 h 2972545"/>
                  <a:gd name="connsiteX23" fmla="*/ 2296425 w 5099195"/>
                  <a:gd name="connsiteY23" fmla="*/ 437840 h 2972545"/>
                  <a:gd name="connsiteX24" fmla="*/ 2186220 w 5099195"/>
                  <a:gd name="connsiteY24" fmla="*/ 360399 h 2972545"/>
                  <a:gd name="connsiteX25" fmla="*/ 1709660 w 5099195"/>
                  <a:gd name="connsiteY25" fmla="*/ 0 h 2972545"/>
                  <a:gd name="connsiteX26" fmla="*/ 1215228 w 5099195"/>
                  <a:gd name="connsiteY26" fmla="*/ 354442 h 2972545"/>
                  <a:gd name="connsiteX27" fmla="*/ 1245014 w 5099195"/>
                  <a:gd name="connsiteY27" fmla="*/ 1012691 h 2972545"/>
                  <a:gd name="connsiteX28" fmla="*/ 1167573 w 5099195"/>
                  <a:gd name="connsiteY28" fmla="*/ 1158637 h 2972545"/>
                  <a:gd name="connsiteX29" fmla="*/ 402098 w 5099195"/>
                  <a:gd name="connsiteY29" fmla="*/ 655270 h 2972545"/>
                  <a:gd name="connsiteX0" fmla="*/ 402098 w 5099195"/>
                  <a:gd name="connsiteY0" fmla="*/ 655270 h 2972545"/>
                  <a:gd name="connsiteX1" fmla="*/ 0 w 5099195"/>
                  <a:gd name="connsiteY1" fmla="*/ 851851 h 2972545"/>
                  <a:gd name="connsiteX2" fmla="*/ 32764 w 5099195"/>
                  <a:gd name="connsiteY2" fmla="*/ 2093887 h 2972545"/>
                  <a:gd name="connsiteX3" fmla="*/ 518259 w 5099195"/>
                  <a:gd name="connsiteY3" fmla="*/ 2254726 h 2972545"/>
                  <a:gd name="connsiteX4" fmla="*/ 908443 w 5099195"/>
                  <a:gd name="connsiteY4" fmla="*/ 1894327 h 2972545"/>
                  <a:gd name="connsiteX5" fmla="*/ 1218207 w 5099195"/>
                  <a:gd name="connsiteY5" fmla="*/ 1852628 h 2972545"/>
                  <a:gd name="connsiteX6" fmla="*/ 2466199 w 5099195"/>
                  <a:gd name="connsiteY6" fmla="*/ 2603210 h 2972545"/>
                  <a:gd name="connsiteX7" fmla="*/ 3249545 w 5099195"/>
                  <a:gd name="connsiteY7" fmla="*/ 2972545 h 2972545"/>
                  <a:gd name="connsiteX8" fmla="*/ 3431234 w 5099195"/>
                  <a:gd name="connsiteY8" fmla="*/ 2927867 h 2972545"/>
                  <a:gd name="connsiteX9" fmla="*/ 3869074 w 5099195"/>
                  <a:gd name="connsiteY9" fmla="*/ 2764049 h 2972545"/>
                  <a:gd name="connsiteX10" fmla="*/ 4357548 w 5099195"/>
                  <a:gd name="connsiteY10" fmla="*/ 2469178 h 2972545"/>
                  <a:gd name="connsiteX11" fmla="*/ 5012818 w 5099195"/>
                  <a:gd name="connsiteY11" fmla="*/ 1930069 h 2972545"/>
                  <a:gd name="connsiteX12" fmla="*/ 5099195 w 5099195"/>
                  <a:gd name="connsiteY12" fmla="*/ 1623283 h 2972545"/>
                  <a:gd name="connsiteX13" fmla="*/ 5075367 w 5099195"/>
                  <a:gd name="connsiteY13" fmla="*/ 914399 h 2972545"/>
                  <a:gd name="connsiteX14" fmla="*/ 4738796 w 5099195"/>
                  <a:gd name="connsiteY14" fmla="*/ 411033 h 2972545"/>
                  <a:gd name="connsiteX15" fmla="*/ 4443924 w 5099195"/>
                  <a:gd name="connsiteY15" fmla="*/ 184667 h 2972545"/>
                  <a:gd name="connsiteX16" fmla="*/ 4408182 w 5099195"/>
                  <a:gd name="connsiteY16" fmla="*/ 208495 h 2972545"/>
                  <a:gd name="connsiteX17" fmla="*/ 4363505 w 5099195"/>
                  <a:gd name="connsiteY17" fmla="*/ 402098 h 2972545"/>
                  <a:gd name="connsiteX18" fmla="*/ 4357548 w 5099195"/>
                  <a:gd name="connsiteY18" fmla="*/ 464646 h 2972545"/>
                  <a:gd name="connsiteX19" fmla="*/ 4372440 w 5099195"/>
                  <a:gd name="connsiteY19" fmla="*/ 705905 h 2972545"/>
                  <a:gd name="connsiteX20" fmla="*/ 4080547 w 5099195"/>
                  <a:gd name="connsiteY20" fmla="*/ 318700 h 2972545"/>
                  <a:gd name="connsiteX21" fmla="*/ 3630794 w 5099195"/>
                  <a:gd name="connsiteY21" fmla="*/ 44677 h 2972545"/>
                  <a:gd name="connsiteX22" fmla="*/ 3049986 w 5099195"/>
                  <a:gd name="connsiteY22" fmla="*/ 74463 h 2972545"/>
                  <a:gd name="connsiteX23" fmla="*/ 2296425 w 5099195"/>
                  <a:gd name="connsiteY23" fmla="*/ 437840 h 2972545"/>
                  <a:gd name="connsiteX24" fmla="*/ 2186220 w 5099195"/>
                  <a:gd name="connsiteY24" fmla="*/ 360399 h 2972545"/>
                  <a:gd name="connsiteX25" fmla="*/ 1709660 w 5099195"/>
                  <a:gd name="connsiteY25" fmla="*/ 0 h 2972545"/>
                  <a:gd name="connsiteX26" fmla="*/ 1215228 w 5099195"/>
                  <a:gd name="connsiteY26" fmla="*/ 354442 h 2972545"/>
                  <a:gd name="connsiteX27" fmla="*/ 1245014 w 5099195"/>
                  <a:gd name="connsiteY27" fmla="*/ 1012691 h 2972545"/>
                  <a:gd name="connsiteX28" fmla="*/ 1167573 w 5099195"/>
                  <a:gd name="connsiteY28" fmla="*/ 1158637 h 2972545"/>
                  <a:gd name="connsiteX29" fmla="*/ 402098 w 5099195"/>
                  <a:gd name="connsiteY29" fmla="*/ 655270 h 2972545"/>
                  <a:gd name="connsiteX0" fmla="*/ 402098 w 5099195"/>
                  <a:gd name="connsiteY0" fmla="*/ 655270 h 2972545"/>
                  <a:gd name="connsiteX1" fmla="*/ 0 w 5099195"/>
                  <a:gd name="connsiteY1" fmla="*/ 851851 h 2972545"/>
                  <a:gd name="connsiteX2" fmla="*/ 32764 w 5099195"/>
                  <a:gd name="connsiteY2" fmla="*/ 2093887 h 2972545"/>
                  <a:gd name="connsiteX3" fmla="*/ 518259 w 5099195"/>
                  <a:gd name="connsiteY3" fmla="*/ 2254726 h 2972545"/>
                  <a:gd name="connsiteX4" fmla="*/ 908443 w 5099195"/>
                  <a:gd name="connsiteY4" fmla="*/ 1894327 h 2972545"/>
                  <a:gd name="connsiteX5" fmla="*/ 1218207 w 5099195"/>
                  <a:gd name="connsiteY5" fmla="*/ 1852628 h 2972545"/>
                  <a:gd name="connsiteX6" fmla="*/ 2466199 w 5099195"/>
                  <a:gd name="connsiteY6" fmla="*/ 2603210 h 2972545"/>
                  <a:gd name="connsiteX7" fmla="*/ 3249545 w 5099195"/>
                  <a:gd name="connsiteY7" fmla="*/ 2972545 h 2972545"/>
                  <a:gd name="connsiteX8" fmla="*/ 3431234 w 5099195"/>
                  <a:gd name="connsiteY8" fmla="*/ 2927867 h 2972545"/>
                  <a:gd name="connsiteX9" fmla="*/ 3869074 w 5099195"/>
                  <a:gd name="connsiteY9" fmla="*/ 2764049 h 2972545"/>
                  <a:gd name="connsiteX10" fmla="*/ 4357548 w 5099195"/>
                  <a:gd name="connsiteY10" fmla="*/ 2469178 h 2972545"/>
                  <a:gd name="connsiteX11" fmla="*/ 5039624 w 5099195"/>
                  <a:gd name="connsiteY11" fmla="*/ 1930069 h 2972545"/>
                  <a:gd name="connsiteX12" fmla="*/ 5099195 w 5099195"/>
                  <a:gd name="connsiteY12" fmla="*/ 1623283 h 2972545"/>
                  <a:gd name="connsiteX13" fmla="*/ 5075367 w 5099195"/>
                  <a:gd name="connsiteY13" fmla="*/ 914399 h 2972545"/>
                  <a:gd name="connsiteX14" fmla="*/ 4738796 w 5099195"/>
                  <a:gd name="connsiteY14" fmla="*/ 411033 h 2972545"/>
                  <a:gd name="connsiteX15" fmla="*/ 4443924 w 5099195"/>
                  <a:gd name="connsiteY15" fmla="*/ 184667 h 2972545"/>
                  <a:gd name="connsiteX16" fmla="*/ 4408182 w 5099195"/>
                  <a:gd name="connsiteY16" fmla="*/ 208495 h 2972545"/>
                  <a:gd name="connsiteX17" fmla="*/ 4363505 w 5099195"/>
                  <a:gd name="connsiteY17" fmla="*/ 402098 h 2972545"/>
                  <a:gd name="connsiteX18" fmla="*/ 4357548 w 5099195"/>
                  <a:gd name="connsiteY18" fmla="*/ 464646 h 2972545"/>
                  <a:gd name="connsiteX19" fmla="*/ 4372440 w 5099195"/>
                  <a:gd name="connsiteY19" fmla="*/ 705905 h 2972545"/>
                  <a:gd name="connsiteX20" fmla="*/ 4080547 w 5099195"/>
                  <a:gd name="connsiteY20" fmla="*/ 318700 h 2972545"/>
                  <a:gd name="connsiteX21" fmla="*/ 3630794 w 5099195"/>
                  <a:gd name="connsiteY21" fmla="*/ 44677 h 2972545"/>
                  <a:gd name="connsiteX22" fmla="*/ 3049986 w 5099195"/>
                  <a:gd name="connsiteY22" fmla="*/ 74463 h 2972545"/>
                  <a:gd name="connsiteX23" fmla="*/ 2296425 w 5099195"/>
                  <a:gd name="connsiteY23" fmla="*/ 437840 h 2972545"/>
                  <a:gd name="connsiteX24" fmla="*/ 2186220 w 5099195"/>
                  <a:gd name="connsiteY24" fmla="*/ 360399 h 2972545"/>
                  <a:gd name="connsiteX25" fmla="*/ 1709660 w 5099195"/>
                  <a:gd name="connsiteY25" fmla="*/ 0 h 2972545"/>
                  <a:gd name="connsiteX26" fmla="*/ 1215228 w 5099195"/>
                  <a:gd name="connsiteY26" fmla="*/ 354442 h 2972545"/>
                  <a:gd name="connsiteX27" fmla="*/ 1245014 w 5099195"/>
                  <a:gd name="connsiteY27" fmla="*/ 1012691 h 2972545"/>
                  <a:gd name="connsiteX28" fmla="*/ 1167573 w 5099195"/>
                  <a:gd name="connsiteY28" fmla="*/ 1158637 h 2972545"/>
                  <a:gd name="connsiteX29" fmla="*/ 402098 w 5099195"/>
                  <a:gd name="connsiteY29" fmla="*/ 655270 h 2972545"/>
                  <a:gd name="connsiteX0" fmla="*/ 402098 w 5099195"/>
                  <a:gd name="connsiteY0" fmla="*/ 655270 h 2972545"/>
                  <a:gd name="connsiteX1" fmla="*/ 0 w 5099195"/>
                  <a:gd name="connsiteY1" fmla="*/ 851851 h 2972545"/>
                  <a:gd name="connsiteX2" fmla="*/ 32764 w 5099195"/>
                  <a:gd name="connsiteY2" fmla="*/ 2093887 h 2972545"/>
                  <a:gd name="connsiteX3" fmla="*/ 518259 w 5099195"/>
                  <a:gd name="connsiteY3" fmla="*/ 2254726 h 2972545"/>
                  <a:gd name="connsiteX4" fmla="*/ 908443 w 5099195"/>
                  <a:gd name="connsiteY4" fmla="*/ 1894327 h 2972545"/>
                  <a:gd name="connsiteX5" fmla="*/ 1218207 w 5099195"/>
                  <a:gd name="connsiteY5" fmla="*/ 1852628 h 2972545"/>
                  <a:gd name="connsiteX6" fmla="*/ 2466199 w 5099195"/>
                  <a:gd name="connsiteY6" fmla="*/ 2603210 h 2972545"/>
                  <a:gd name="connsiteX7" fmla="*/ 3249545 w 5099195"/>
                  <a:gd name="connsiteY7" fmla="*/ 2972545 h 2972545"/>
                  <a:gd name="connsiteX8" fmla="*/ 3431234 w 5099195"/>
                  <a:gd name="connsiteY8" fmla="*/ 2927867 h 2972545"/>
                  <a:gd name="connsiteX9" fmla="*/ 3869074 w 5099195"/>
                  <a:gd name="connsiteY9" fmla="*/ 2764049 h 2972545"/>
                  <a:gd name="connsiteX10" fmla="*/ 4357548 w 5099195"/>
                  <a:gd name="connsiteY10" fmla="*/ 2510877 h 2972545"/>
                  <a:gd name="connsiteX11" fmla="*/ 5039624 w 5099195"/>
                  <a:gd name="connsiteY11" fmla="*/ 1930069 h 2972545"/>
                  <a:gd name="connsiteX12" fmla="*/ 5099195 w 5099195"/>
                  <a:gd name="connsiteY12" fmla="*/ 1623283 h 2972545"/>
                  <a:gd name="connsiteX13" fmla="*/ 5075367 w 5099195"/>
                  <a:gd name="connsiteY13" fmla="*/ 914399 h 2972545"/>
                  <a:gd name="connsiteX14" fmla="*/ 4738796 w 5099195"/>
                  <a:gd name="connsiteY14" fmla="*/ 411033 h 2972545"/>
                  <a:gd name="connsiteX15" fmla="*/ 4443924 w 5099195"/>
                  <a:gd name="connsiteY15" fmla="*/ 184667 h 2972545"/>
                  <a:gd name="connsiteX16" fmla="*/ 4408182 w 5099195"/>
                  <a:gd name="connsiteY16" fmla="*/ 208495 h 2972545"/>
                  <a:gd name="connsiteX17" fmla="*/ 4363505 w 5099195"/>
                  <a:gd name="connsiteY17" fmla="*/ 402098 h 2972545"/>
                  <a:gd name="connsiteX18" fmla="*/ 4357548 w 5099195"/>
                  <a:gd name="connsiteY18" fmla="*/ 464646 h 2972545"/>
                  <a:gd name="connsiteX19" fmla="*/ 4372440 w 5099195"/>
                  <a:gd name="connsiteY19" fmla="*/ 705905 h 2972545"/>
                  <a:gd name="connsiteX20" fmla="*/ 4080547 w 5099195"/>
                  <a:gd name="connsiteY20" fmla="*/ 318700 h 2972545"/>
                  <a:gd name="connsiteX21" fmla="*/ 3630794 w 5099195"/>
                  <a:gd name="connsiteY21" fmla="*/ 44677 h 2972545"/>
                  <a:gd name="connsiteX22" fmla="*/ 3049986 w 5099195"/>
                  <a:gd name="connsiteY22" fmla="*/ 74463 h 2972545"/>
                  <a:gd name="connsiteX23" fmla="*/ 2296425 w 5099195"/>
                  <a:gd name="connsiteY23" fmla="*/ 437840 h 2972545"/>
                  <a:gd name="connsiteX24" fmla="*/ 2186220 w 5099195"/>
                  <a:gd name="connsiteY24" fmla="*/ 360399 h 2972545"/>
                  <a:gd name="connsiteX25" fmla="*/ 1709660 w 5099195"/>
                  <a:gd name="connsiteY25" fmla="*/ 0 h 2972545"/>
                  <a:gd name="connsiteX26" fmla="*/ 1215228 w 5099195"/>
                  <a:gd name="connsiteY26" fmla="*/ 354442 h 2972545"/>
                  <a:gd name="connsiteX27" fmla="*/ 1245014 w 5099195"/>
                  <a:gd name="connsiteY27" fmla="*/ 1012691 h 2972545"/>
                  <a:gd name="connsiteX28" fmla="*/ 1167573 w 5099195"/>
                  <a:gd name="connsiteY28" fmla="*/ 1158637 h 2972545"/>
                  <a:gd name="connsiteX29" fmla="*/ 402098 w 5099195"/>
                  <a:gd name="connsiteY29" fmla="*/ 655270 h 2972545"/>
                  <a:gd name="connsiteX0" fmla="*/ 402098 w 5099195"/>
                  <a:gd name="connsiteY0" fmla="*/ 655270 h 2972545"/>
                  <a:gd name="connsiteX1" fmla="*/ 0 w 5099195"/>
                  <a:gd name="connsiteY1" fmla="*/ 851851 h 2972545"/>
                  <a:gd name="connsiteX2" fmla="*/ 32764 w 5099195"/>
                  <a:gd name="connsiteY2" fmla="*/ 2093887 h 2972545"/>
                  <a:gd name="connsiteX3" fmla="*/ 518259 w 5099195"/>
                  <a:gd name="connsiteY3" fmla="*/ 2254726 h 2972545"/>
                  <a:gd name="connsiteX4" fmla="*/ 908443 w 5099195"/>
                  <a:gd name="connsiteY4" fmla="*/ 1894327 h 2972545"/>
                  <a:gd name="connsiteX5" fmla="*/ 1218207 w 5099195"/>
                  <a:gd name="connsiteY5" fmla="*/ 1852628 h 2972545"/>
                  <a:gd name="connsiteX6" fmla="*/ 2466199 w 5099195"/>
                  <a:gd name="connsiteY6" fmla="*/ 2603210 h 2972545"/>
                  <a:gd name="connsiteX7" fmla="*/ 3249545 w 5099195"/>
                  <a:gd name="connsiteY7" fmla="*/ 2972545 h 2972545"/>
                  <a:gd name="connsiteX8" fmla="*/ 3431234 w 5099195"/>
                  <a:gd name="connsiteY8" fmla="*/ 2927867 h 2972545"/>
                  <a:gd name="connsiteX9" fmla="*/ 3860139 w 5099195"/>
                  <a:gd name="connsiteY9" fmla="*/ 2781920 h 2972545"/>
                  <a:gd name="connsiteX10" fmla="*/ 4357548 w 5099195"/>
                  <a:gd name="connsiteY10" fmla="*/ 2510877 h 2972545"/>
                  <a:gd name="connsiteX11" fmla="*/ 5039624 w 5099195"/>
                  <a:gd name="connsiteY11" fmla="*/ 1930069 h 2972545"/>
                  <a:gd name="connsiteX12" fmla="*/ 5099195 w 5099195"/>
                  <a:gd name="connsiteY12" fmla="*/ 1623283 h 2972545"/>
                  <a:gd name="connsiteX13" fmla="*/ 5075367 w 5099195"/>
                  <a:gd name="connsiteY13" fmla="*/ 914399 h 2972545"/>
                  <a:gd name="connsiteX14" fmla="*/ 4738796 w 5099195"/>
                  <a:gd name="connsiteY14" fmla="*/ 411033 h 2972545"/>
                  <a:gd name="connsiteX15" fmla="*/ 4443924 w 5099195"/>
                  <a:gd name="connsiteY15" fmla="*/ 184667 h 2972545"/>
                  <a:gd name="connsiteX16" fmla="*/ 4408182 w 5099195"/>
                  <a:gd name="connsiteY16" fmla="*/ 208495 h 2972545"/>
                  <a:gd name="connsiteX17" fmla="*/ 4363505 w 5099195"/>
                  <a:gd name="connsiteY17" fmla="*/ 402098 h 2972545"/>
                  <a:gd name="connsiteX18" fmla="*/ 4357548 w 5099195"/>
                  <a:gd name="connsiteY18" fmla="*/ 464646 h 2972545"/>
                  <a:gd name="connsiteX19" fmla="*/ 4372440 w 5099195"/>
                  <a:gd name="connsiteY19" fmla="*/ 705905 h 2972545"/>
                  <a:gd name="connsiteX20" fmla="*/ 4080547 w 5099195"/>
                  <a:gd name="connsiteY20" fmla="*/ 318700 h 2972545"/>
                  <a:gd name="connsiteX21" fmla="*/ 3630794 w 5099195"/>
                  <a:gd name="connsiteY21" fmla="*/ 44677 h 2972545"/>
                  <a:gd name="connsiteX22" fmla="*/ 3049986 w 5099195"/>
                  <a:gd name="connsiteY22" fmla="*/ 74463 h 2972545"/>
                  <a:gd name="connsiteX23" fmla="*/ 2296425 w 5099195"/>
                  <a:gd name="connsiteY23" fmla="*/ 437840 h 2972545"/>
                  <a:gd name="connsiteX24" fmla="*/ 2186220 w 5099195"/>
                  <a:gd name="connsiteY24" fmla="*/ 360399 h 2972545"/>
                  <a:gd name="connsiteX25" fmla="*/ 1709660 w 5099195"/>
                  <a:gd name="connsiteY25" fmla="*/ 0 h 2972545"/>
                  <a:gd name="connsiteX26" fmla="*/ 1215228 w 5099195"/>
                  <a:gd name="connsiteY26" fmla="*/ 354442 h 2972545"/>
                  <a:gd name="connsiteX27" fmla="*/ 1245014 w 5099195"/>
                  <a:gd name="connsiteY27" fmla="*/ 1012691 h 2972545"/>
                  <a:gd name="connsiteX28" fmla="*/ 1167573 w 5099195"/>
                  <a:gd name="connsiteY28" fmla="*/ 1158637 h 2972545"/>
                  <a:gd name="connsiteX29" fmla="*/ 402098 w 5099195"/>
                  <a:gd name="connsiteY29" fmla="*/ 655270 h 2972545"/>
                  <a:gd name="connsiteX0" fmla="*/ 402098 w 5099195"/>
                  <a:gd name="connsiteY0" fmla="*/ 655270 h 2981481"/>
                  <a:gd name="connsiteX1" fmla="*/ 0 w 5099195"/>
                  <a:gd name="connsiteY1" fmla="*/ 851851 h 2981481"/>
                  <a:gd name="connsiteX2" fmla="*/ 32764 w 5099195"/>
                  <a:gd name="connsiteY2" fmla="*/ 2093887 h 2981481"/>
                  <a:gd name="connsiteX3" fmla="*/ 518259 w 5099195"/>
                  <a:gd name="connsiteY3" fmla="*/ 2254726 h 2981481"/>
                  <a:gd name="connsiteX4" fmla="*/ 908443 w 5099195"/>
                  <a:gd name="connsiteY4" fmla="*/ 1894327 h 2981481"/>
                  <a:gd name="connsiteX5" fmla="*/ 1218207 w 5099195"/>
                  <a:gd name="connsiteY5" fmla="*/ 1852628 h 2981481"/>
                  <a:gd name="connsiteX6" fmla="*/ 2466199 w 5099195"/>
                  <a:gd name="connsiteY6" fmla="*/ 2603210 h 2981481"/>
                  <a:gd name="connsiteX7" fmla="*/ 3195932 w 5099195"/>
                  <a:gd name="connsiteY7" fmla="*/ 2981481 h 2981481"/>
                  <a:gd name="connsiteX8" fmla="*/ 3431234 w 5099195"/>
                  <a:gd name="connsiteY8" fmla="*/ 2927867 h 2981481"/>
                  <a:gd name="connsiteX9" fmla="*/ 3860139 w 5099195"/>
                  <a:gd name="connsiteY9" fmla="*/ 2781920 h 2981481"/>
                  <a:gd name="connsiteX10" fmla="*/ 4357548 w 5099195"/>
                  <a:gd name="connsiteY10" fmla="*/ 2510877 h 2981481"/>
                  <a:gd name="connsiteX11" fmla="*/ 5039624 w 5099195"/>
                  <a:gd name="connsiteY11" fmla="*/ 1930069 h 2981481"/>
                  <a:gd name="connsiteX12" fmla="*/ 5099195 w 5099195"/>
                  <a:gd name="connsiteY12" fmla="*/ 1623283 h 2981481"/>
                  <a:gd name="connsiteX13" fmla="*/ 5075367 w 5099195"/>
                  <a:gd name="connsiteY13" fmla="*/ 914399 h 2981481"/>
                  <a:gd name="connsiteX14" fmla="*/ 4738796 w 5099195"/>
                  <a:gd name="connsiteY14" fmla="*/ 411033 h 2981481"/>
                  <a:gd name="connsiteX15" fmla="*/ 4443924 w 5099195"/>
                  <a:gd name="connsiteY15" fmla="*/ 184667 h 2981481"/>
                  <a:gd name="connsiteX16" fmla="*/ 4408182 w 5099195"/>
                  <a:gd name="connsiteY16" fmla="*/ 208495 h 2981481"/>
                  <a:gd name="connsiteX17" fmla="*/ 4363505 w 5099195"/>
                  <a:gd name="connsiteY17" fmla="*/ 402098 h 2981481"/>
                  <a:gd name="connsiteX18" fmla="*/ 4357548 w 5099195"/>
                  <a:gd name="connsiteY18" fmla="*/ 464646 h 2981481"/>
                  <a:gd name="connsiteX19" fmla="*/ 4372440 w 5099195"/>
                  <a:gd name="connsiteY19" fmla="*/ 705905 h 2981481"/>
                  <a:gd name="connsiteX20" fmla="*/ 4080547 w 5099195"/>
                  <a:gd name="connsiteY20" fmla="*/ 318700 h 2981481"/>
                  <a:gd name="connsiteX21" fmla="*/ 3630794 w 5099195"/>
                  <a:gd name="connsiteY21" fmla="*/ 44677 h 2981481"/>
                  <a:gd name="connsiteX22" fmla="*/ 3049986 w 5099195"/>
                  <a:gd name="connsiteY22" fmla="*/ 74463 h 2981481"/>
                  <a:gd name="connsiteX23" fmla="*/ 2296425 w 5099195"/>
                  <a:gd name="connsiteY23" fmla="*/ 437840 h 2981481"/>
                  <a:gd name="connsiteX24" fmla="*/ 2186220 w 5099195"/>
                  <a:gd name="connsiteY24" fmla="*/ 360399 h 2981481"/>
                  <a:gd name="connsiteX25" fmla="*/ 1709660 w 5099195"/>
                  <a:gd name="connsiteY25" fmla="*/ 0 h 2981481"/>
                  <a:gd name="connsiteX26" fmla="*/ 1215228 w 5099195"/>
                  <a:gd name="connsiteY26" fmla="*/ 354442 h 2981481"/>
                  <a:gd name="connsiteX27" fmla="*/ 1245014 w 5099195"/>
                  <a:gd name="connsiteY27" fmla="*/ 1012691 h 2981481"/>
                  <a:gd name="connsiteX28" fmla="*/ 1167573 w 5099195"/>
                  <a:gd name="connsiteY28" fmla="*/ 1158637 h 2981481"/>
                  <a:gd name="connsiteX29" fmla="*/ 402098 w 5099195"/>
                  <a:gd name="connsiteY29" fmla="*/ 655270 h 2981481"/>
                  <a:gd name="connsiteX0" fmla="*/ 402098 w 5099195"/>
                  <a:gd name="connsiteY0" fmla="*/ 655270 h 2981481"/>
                  <a:gd name="connsiteX1" fmla="*/ 0 w 5099195"/>
                  <a:gd name="connsiteY1" fmla="*/ 851851 h 2981481"/>
                  <a:gd name="connsiteX2" fmla="*/ 32764 w 5099195"/>
                  <a:gd name="connsiteY2" fmla="*/ 2093887 h 2981481"/>
                  <a:gd name="connsiteX3" fmla="*/ 518259 w 5099195"/>
                  <a:gd name="connsiteY3" fmla="*/ 2254726 h 2981481"/>
                  <a:gd name="connsiteX4" fmla="*/ 908443 w 5099195"/>
                  <a:gd name="connsiteY4" fmla="*/ 1894327 h 2981481"/>
                  <a:gd name="connsiteX5" fmla="*/ 1218207 w 5099195"/>
                  <a:gd name="connsiteY5" fmla="*/ 1852628 h 2981481"/>
                  <a:gd name="connsiteX6" fmla="*/ 2466199 w 5099195"/>
                  <a:gd name="connsiteY6" fmla="*/ 2603210 h 2981481"/>
                  <a:gd name="connsiteX7" fmla="*/ 3195932 w 5099195"/>
                  <a:gd name="connsiteY7" fmla="*/ 2981481 h 2981481"/>
                  <a:gd name="connsiteX8" fmla="*/ 3431234 w 5099195"/>
                  <a:gd name="connsiteY8" fmla="*/ 2927867 h 2981481"/>
                  <a:gd name="connsiteX9" fmla="*/ 3860139 w 5099195"/>
                  <a:gd name="connsiteY9" fmla="*/ 2781920 h 2981481"/>
                  <a:gd name="connsiteX10" fmla="*/ 4357548 w 5099195"/>
                  <a:gd name="connsiteY10" fmla="*/ 2510877 h 2981481"/>
                  <a:gd name="connsiteX11" fmla="*/ 5039624 w 5099195"/>
                  <a:gd name="connsiteY11" fmla="*/ 1930069 h 2981481"/>
                  <a:gd name="connsiteX12" fmla="*/ 5099195 w 5099195"/>
                  <a:gd name="connsiteY12" fmla="*/ 1623283 h 2981481"/>
                  <a:gd name="connsiteX13" fmla="*/ 5075367 w 5099195"/>
                  <a:gd name="connsiteY13" fmla="*/ 914399 h 2981481"/>
                  <a:gd name="connsiteX14" fmla="*/ 4738796 w 5099195"/>
                  <a:gd name="connsiteY14" fmla="*/ 411033 h 2981481"/>
                  <a:gd name="connsiteX15" fmla="*/ 4443924 w 5099195"/>
                  <a:gd name="connsiteY15" fmla="*/ 184667 h 2981481"/>
                  <a:gd name="connsiteX16" fmla="*/ 4408182 w 5099195"/>
                  <a:gd name="connsiteY16" fmla="*/ 208495 h 2981481"/>
                  <a:gd name="connsiteX17" fmla="*/ 4363505 w 5099195"/>
                  <a:gd name="connsiteY17" fmla="*/ 402098 h 2981481"/>
                  <a:gd name="connsiteX18" fmla="*/ 4357548 w 5099195"/>
                  <a:gd name="connsiteY18" fmla="*/ 464646 h 2981481"/>
                  <a:gd name="connsiteX19" fmla="*/ 4372440 w 5099195"/>
                  <a:gd name="connsiteY19" fmla="*/ 705905 h 2981481"/>
                  <a:gd name="connsiteX20" fmla="*/ 4080547 w 5099195"/>
                  <a:gd name="connsiteY20" fmla="*/ 318700 h 2981481"/>
                  <a:gd name="connsiteX21" fmla="*/ 3630794 w 5099195"/>
                  <a:gd name="connsiteY21" fmla="*/ 44677 h 2981481"/>
                  <a:gd name="connsiteX22" fmla="*/ 3049986 w 5099195"/>
                  <a:gd name="connsiteY22" fmla="*/ 74463 h 2981481"/>
                  <a:gd name="connsiteX23" fmla="*/ 2296425 w 5099195"/>
                  <a:gd name="connsiteY23" fmla="*/ 437840 h 2981481"/>
                  <a:gd name="connsiteX24" fmla="*/ 2186220 w 5099195"/>
                  <a:gd name="connsiteY24" fmla="*/ 360399 h 2981481"/>
                  <a:gd name="connsiteX25" fmla="*/ 1709660 w 5099195"/>
                  <a:gd name="connsiteY25" fmla="*/ 0 h 2981481"/>
                  <a:gd name="connsiteX26" fmla="*/ 1215228 w 5099195"/>
                  <a:gd name="connsiteY26" fmla="*/ 354442 h 2981481"/>
                  <a:gd name="connsiteX27" fmla="*/ 1245014 w 5099195"/>
                  <a:gd name="connsiteY27" fmla="*/ 1012691 h 2981481"/>
                  <a:gd name="connsiteX28" fmla="*/ 1167573 w 5099195"/>
                  <a:gd name="connsiteY28" fmla="*/ 1158637 h 2981481"/>
                  <a:gd name="connsiteX29" fmla="*/ 402098 w 5099195"/>
                  <a:gd name="connsiteY29" fmla="*/ 655270 h 2981481"/>
                  <a:gd name="connsiteX0" fmla="*/ 402098 w 5099195"/>
                  <a:gd name="connsiteY0" fmla="*/ 655270 h 2981481"/>
                  <a:gd name="connsiteX1" fmla="*/ 0 w 5099195"/>
                  <a:gd name="connsiteY1" fmla="*/ 851851 h 2981481"/>
                  <a:gd name="connsiteX2" fmla="*/ 32764 w 5099195"/>
                  <a:gd name="connsiteY2" fmla="*/ 2093887 h 2981481"/>
                  <a:gd name="connsiteX3" fmla="*/ 518259 w 5099195"/>
                  <a:gd name="connsiteY3" fmla="*/ 2254726 h 2981481"/>
                  <a:gd name="connsiteX4" fmla="*/ 908443 w 5099195"/>
                  <a:gd name="connsiteY4" fmla="*/ 1894327 h 2981481"/>
                  <a:gd name="connsiteX5" fmla="*/ 1215228 w 5099195"/>
                  <a:gd name="connsiteY5" fmla="*/ 1879435 h 2981481"/>
                  <a:gd name="connsiteX6" fmla="*/ 2466199 w 5099195"/>
                  <a:gd name="connsiteY6" fmla="*/ 2603210 h 2981481"/>
                  <a:gd name="connsiteX7" fmla="*/ 3195932 w 5099195"/>
                  <a:gd name="connsiteY7" fmla="*/ 2981481 h 2981481"/>
                  <a:gd name="connsiteX8" fmla="*/ 3431234 w 5099195"/>
                  <a:gd name="connsiteY8" fmla="*/ 2927867 h 2981481"/>
                  <a:gd name="connsiteX9" fmla="*/ 3860139 w 5099195"/>
                  <a:gd name="connsiteY9" fmla="*/ 2781920 h 2981481"/>
                  <a:gd name="connsiteX10" fmla="*/ 4357548 w 5099195"/>
                  <a:gd name="connsiteY10" fmla="*/ 2510877 h 2981481"/>
                  <a:gd name="connsiteX11" fmla="*/ 5039624 w 5099195"/>
                  <a:gd name="connsiteY11" fmla="*/ 1930069 h 2981481"/>
                  <a:gd name="connsiteX12" fmla="*/ 5099195 w 5099195"/>
                  <a:gd name="connsiteY12" fmla="*/ 1623283 h 2981481"/>
                  <a:gd name="connsiteX13" fmla="*/ 5075367 w 5099195"/>
                  <a:gd name="connsiteY13" fmla="*/ 914399 h 2981481"/>
                  <a:gd name="connsiteX14" fmla="*/ 4738796 w 5099195"/>
                  <a:gd name="connsiteY14" fmla="*/ 411033 h 2981481"/>
                  <a:gd name="connsiteX15" fmla="*/ 4443924 w 5099195"/>
                  <a:gd name="connsiteY15" fmla="*/ 184667 h 2981481"/>
                  <a:gd name="connsiteX16" fmla="*/ 4408182 w 5099195"/>
                  <a:gd name="connsiteY16" fmla="*/ 208495 h 2981481"/>
                  <a:gd name="connsiteX17" fmla="*/ 4363505 w 5099195"/>
                  <a:gd name="connsiteY17" fmla="*/ 402098 h 2981481"/>
                  <a:gd name="connsiteX18" fmla="*/ 4357548 w 5099195"/>
                  <a:gd name="connsiteY18" fmla="*/ 464646 h 2981481"/>
                  <a:gd name="connsiteX19" fmla="*/ 4372440 w 5099195"/>
                  <a:gd name="connsiteY19" fmla="*/ 705905 h 2981481"/>
                  <a:gd name="connsiteX20" fmla="*/ 4080547 w 5099195"/>
                  <a:gd name="connsiteY20" fmla="*/ 318700 h 2981481"/>
                  <a:gd name="connsiteX21" fmla="*/ 3630794 w 5099195"/>
                  <a:gd name="connsiteY21" fmla="*/ 44677 h 2981481"/>
                  <a:gd name="connsiteX22" fmla="*/ 3049986 w 5099195"/>
                  <a:gd name="connsiteY22" fmla="*/ 74463 h 2981481"/>
                  <a:gd name="connsiteX23" fmla="*/ 2296425 w 5099195"/>
                  <a:gd name="connsiteY23" fmla="*/ 437840 h 2981481"/>
                  <a:gd name="connsiteX24" fmla="*/ 2186220 w 5099195"/>
                  <a:gd name="connsiteY24" fmla="*/ 360399 h 2981481"/>
                  <a:gd name="connsiteX25" fmla="*/ 1709660 w 5099195"/>
                  <a:gd name="connsiteY25" fmla="*/ 0 h 2981481"/>
                  <a:gd name="connsiteX26" fmla="*/ 1215228 w 5099195"/>
                  <a:gd name="connsiteY26" fmla="*/ 354442 h 2981481"/>
                  <a:gd name="connsiteX27" fmla="*/ 1245014 w 5099195"/>
                  <a:gd name="connsiteY27" fmla="*/ 1012691 h 2981481"/>
                  <a:gd name="connsiteX28" fmla="*/ 1167573 w 5099195"/>
                  <a:gd name="connsiteY28" fmla="*/ 1158637 h 2981481"/>
                  <a:gd name="connsiteX29" fmla="*/ 402098 w 5099195"/>
                  <a:gd name="connsiteY29" fmla="*/ 655270 h 2981481"/>
                  <a:gd name="connsiteX0" fmla="*/ 402098 w 5099195"/>
                  <a:gd name="connsiteY0" fmla="*/ 655270 h 2981481"/>
                  <a:gd name="connsiteX1" fmla="*/ 0 w 5099195"/>
                  <a:gd name="connsiteY1" fmla="*/ 851851 h 2981481"/>
                  <a:gd name="connsiteX2" fmla="*/ 32764 w 5099195"/>
                  <a:gd name="connsiteY2" fmla="*/ 2093887 h 2981481"/>
                  <a:gd name="connsiteX3" fmla="*/ 518259 w 5099195"/>
                  <a:gd name="connsiteY3" fmla="*/ 2254726 h 2981481"/>
                  <a:gd name="connsiteX4" fmla="*/ 908443 w 5099195"/>
                  <a:gd name="connsiteY4" fmla="*/ 1894327 h 2981481"/>
                  <a:gd name="connsiteX5" fmla="*/ 1215228 w 5099195"/>
                  <a:gd name="connsiteY5" fmla="*/ 1879435 h 2981481"/>
                  <a:gd name="connsiteX6" fmla="*/ 2448328 w 5099195"/>
                  <a:gd name="connsiteY6" fmla="*/ 2621081 h 2981481"/>
                  <a:gd name="connsiteX7" fmla="*/ 3195932 w 5099195"/>
                  <a:gd name="connsiteY7" fmla="*/ 2981481 h 2981481"/>
                  <a:gd name="connsiteX8" fmla="*/ 3431234 w 5099195"/>
                  <a:gd name="connsiteY8" fmla="*/ 2927867 h 2981481"/>
                  <a:gd name="connsiteX9" fmla="*/ 3860139 w 5099195"/>
                  <a:gd name="connsiteY9" fmla="*/ 2781920 h 2981481"/>
                  <a:gd name="connsiteX10" fmla="*/ 4357548 w 5099195"/>
                  <a:gd name="connsiteY10" fmla="*/ 2510877 h 2981481"/>
                  <a:gd name="connsiteX11" fmla="*/ 5039624 w 5099195"/>
                  <a:gd name="connsiteY11" fmla="*/ 1930069 h 2981481"/>
                  <a:gd name="connsiteX12" fmla="*/ 5099195 w 5099195"/>
                  <a:gd name="connsiteY12" fmla="*/ 1623283 h 2981481"/>
                  <a:gd name="connsiteX13" fmla="*/ 5075367 w 5099195"/>
                  <a:gd name="connsiteY13" fmla="*/ 914399 h 2981481"/>
                  <a:gd name="connsiteX14" fmla="*/ 4738796 w 5099195"/>
                  <a:gd name="connsiteY14" fmla="*/ 411033 h 2981481"/>
                  <a:gd name="connsiteX15" fmla="*/ 4443924 w 5099195"/>
                  <a:gd name="connsiteY15" fmla="*/ 184667 h 2981481"/>
                  <a:gd name="connsiteX16" fmla="*/ 4408182 w 5099195"/>
                  <a:gd name="connsiteY16" fmla="*/ 208495 h 2981481"/>
                  <a:gd name="connsiteX17" fmla="*/ 4363505 w 5099195"/>
                  <a:gd name="connsiteY17" fmla="*/ 402098 h 2981481"/>
                  <a:gd name="connsiteX18" fmla="*/ 4357548 w 5099195"/>
                  <a:gd name="connsiteY18" fmla="*/ 464646 h 2981481"/>
                  <a:gd name="connsiteX19" fmla="*/ 4372440 w 5099195"/>
                  <a:gd name="connsiteY19" fmla="*/ 705905 h 2981481"/>
                  <a:gd name="connsiteX20" fmla="*/ 4080547 w 5099195"/>
                  <a:gd name="connsiteY20" fmla="*/ 318700 h 2981481"/>
                  <a:gd name="connsiteX21" fmla="*/ 3630794 w 5099195"/>
                  <a:gd name="connsiteY21" fmla="*/ 44677 h 2981481"/>
                  <a:gd name="connsiteX22" fmla="*/ 3049986 w 5099195"/>
                  <a:gd name="connsiteY22" fmla="*/ 74463 h 2981481"/>
                  <a:gd name="connsiteX23" fmla="*/ 2296425 w 5099195"/>
                  <a:gd name="connsiteY23" fmla="*/ 437840 h 2981481"/>
                  <a:gd name="connsiteX24" fmla="*/ 2186220 w 5099195"/>
                  <a:gd name="connsiteY24" fmla="*/ 360399 h 2981481"/>
                  <a:gd name="connsiteX25" fmla="*/ 1709660 w 5099195"/>
                  <a:gd name="connsiteY25" fmla="*/ 0 h 2981481"/>
                  <a:gd name="connsiteX26" fmla="*/ 1215228 w 5099195"/>
                  <a:gd name="connsiteY26" fmla="*/ 354442 h 2981481"/>
                  <a:gd name="connsiteX27" fmla="*/ 1245014 w 5099195"/>
                  <a:gd name="connsiteY27" fmla="*/ 1012691 h 2981481"/>
                  <a:gd name="connsiteX28" fmla="*/ 1167573 w 5099195"/>
                  <a:gd name="connsiteY28" fmla="*/ 1158637 h 2981481"/>
                  <a:gd name="connsiteX29" fmla="*/ 402098 w 5099195"/>
                  <a:gd name="connsiteY29" fmla="*/ 655270 h 2981481"/>
                  <a:gd name="connsiteX0" fmla="*/ 455711 w 5152808"/>
                  <a:gd name="connsiteY0" fmla="*/ 655270 h 2981481"/>
                  <a:gd name="connsiteX1" fmla="*/ 0 w 5152808"/>
                  <a:gd name="connsiteY1" fmla="*/ 863765 h 2981481"/>
                  <a:gd name="connsiteX2" fmla="*/ 86377 w 5152808"/>
                  <a:gd name="connsiteY2" fmla="*/ 2093887 h 2981481"/>
                  <a:gd name="connsiteX3" fmla="*/ 571872 w 5152808"/>
                  <a:gd name="connsiteY3" fmla="*/ 2254726 h 2981481"/>
                  <a:gd name="connsiteX4" fmla="*/ 962056 w 5152808"/>
                  <a:gd name="connsiteY4" fmla="*/ 1894327 h 2981481"/>
                  <a:gd name="connsiteX5" fmla="*/ 1268841 w 5152808"/>
                  <a:gd name="connsiteY5" fmla="*/ 1879435 h 2981481"/>
                  <a:gd name="connsiteX6" fmla="*/ 2501941 w 5152808"/>
                  <a:gd name="connsiteY6" fmla="*/ 2621081 h 2981481"/>
                  <a:gd name="connsiteX7" fmla="*/ 3249545 w 5152808"/>
                  <a:gd name="connsiteY7" fmla="*/ 2981481 h 2981481"/>
                  <a:gd name="connsiteX8" fmla="*/ 3484847 w 5152808"/>
                  <a:gd name="connsiteY8" fmla="*/ 2927867 h 2981481"/>
                  <a:gd name="connsiteX9" fmla="*/ 3913752 w 5152808"/>
                  <a:gd name="connsiteY9" fmla="*/ 2781920 h 2981481"/>
                  <a:gd name="connsiteX10" fmla="*/ 4411161 w 5152808"/>
                  <a:gd name="connsiteY10" fmla="*/ 2510877 h 2981481"/>
                  <a:gd name="connsiteX11" fmla="*/ 5093237 w 5152808"/>
                  <a:gd name="connsiteY11" fmla="*/ 1930069 h 2981481"/>
                  <a:gd name="connsiteX12" fmla="*/ 5152808 w 5152808"/>
                  <a:gd name="connsiteY12" fmla="*/ 1623283 h 2981481"/>
                  <a:gd name="connsiteX13" fmla="*/ 5128980 w 5152808"/>
                  <a:gd name="connsiteY13" fmla="*/ 914399 h 2981481"/>
                  <a:gd name="connsiteX14" fmla="*/ 4792409 w 5152808"/>
                  <a:gd name="connsiteY14" fmla="*/ 411033 h 2981481"/>
                  <a:gd name="connsiteX15" fmla="*/ 4497537 w 5152808"/>
                  <a:gd name="connsiteY15" fmla="*/ 184667 h 2981481"/>
                  <a:gd name="connsiteX16" fmla="*/ 4461795 w 5152808"/>
                  <a:gd name="connsiteY16" fmla="*/ 208495 h 2981481"/>
                  <a:gd name="connsiteX17" fmla="*/ 4417118 w 5152808"/>
                  <a:gd name="connsiteY17" fmla="*/ 402098 h 2981481"/>
                  <a:gd name="connsiteX18" fmla="*/ 4411161 w 5152808"/>
                  <a:gd name="connsiteY18" fmla="*/ 464646 h 2981481"/>
                  <a:gd name="connsiteX19" fmla="*/ 4426053 w 5152808"/>
                  <a:gd name="connsiteY19" fmla="*/ 705905 h 2981481"/>
                  <a:gd name="connsiteX20" fmla="*/ 4134160 w 5152808"/>
                  <a:gd name="connsiteY20" fmla="*/ 318700 h 2981481"/>
                  <a:gd name="connsiteX21" fmla="*/ 3684407 w 5152808"/>
                  <a:gd name="connsiteY21" fmla="*/ 44677 h 2981481"/>
                  <a:gd name="connsiteX22" fmla="*/ 3103599 w 5152808"/>
                  <a:gd name="connsiteY22" fmla="*/ 74463 h 2981481"/>
                  <a:gd name="connsiteX23" fmla="*/ 2350038 w 5152808"/>
                  <a:gd name="connsiteY23" fmla="*/ 437840 h 2981481"/>
                  <a:gd name="connsiteX24" fmla="*/ 2239833 w 5152808"/>
                  <a:gd name="connsiteY24" fmla="*/ 360399 h 2981481"/>
                  <a:gd name="connsiteX25" fmla="*/ 1763273 w 5152808"/>
                  <a:gd name="connsiteY25" fmla="*/ 0 h 2981481"/>
                  <a:gd name="connsiteX26" fmla="*/ 1268841 w 5152808"/>
                  <a:gd name="connsiteY26" fmla="*/ 354442 h 2981481"/>
                  <a:gd name="connsiteX27" fmla="*/ 1298627 w 5152808"/>
                  <a:gd name="connsiteY27" fmla="*/ 1012691 h 2981481"/>
                  <a:gd name="connsiteX28" fmla="*/ 1221186 w 5152808"/>
                  <a:gd name="connsiteY28" fmla="*/ 1158637 h 2981481"/>
                  <a:gd name="connsiteX29" fmla="*/ 455711 w 5152808"/>
                  <a:gd name="connsiteY29" fmla="*/ 655270 h 2981481"/>
                  <a:gd name="connsiteX0" fmla="*/ 455711 w 5152808"/>
                  <a:gd name="connsiteY0" fmla="*/ 655270 h 2981481"/>
                  <a:gd name="connsiteX1" fmla="*/ 0 w 5152808"/>
                  <a:gd name="connsiteY1" fmla="*/ 863765 h 2981481"/>
                  <a:gd name="connsiteX2" fmla="*/ 17871 w 5152808"/>
                  <a:gd name="connsiteY2" fmla="*/ 2078995 h 2981481"/>
                  <a:gd name="connsiteX3" fmla="*/ 571872 w 5152808"/>
                  <a:gd name="connsiteY3" fmla="*/ 2254726 h 2981481"/>
                  <a:gd name="connsiteX4" fmla="*/ 962056 w 5152808"/>
                  <a:gd name="connsiteY4" fmla="*/ 1894327 h 2981481"/>
                  <a:gd name="connsiteX5" fmla="*/ 1268841 w 5152808"/>
                  <a:gd name="connsiteY5" fmla="*/ 1879435 h 2981481"/>
                  <a:gd name="connsiteX6" fmla="*/ 2501941 w 5152808"/>
                  <a:gd name="connsiteY6" fmla="*/ 2621081 h 2981481"/>
                  <a:gd name="connsiteX7" fmla="*/ 3249545 w 5152808"/>
                  <a:gd name="connsiteY7" fmla="*/ 2981481 h 2981481"/>
                  <a:gd name="connsiteX8" fmla="*/ 3484847 w 5152808"/>
                  <a:gd name="connsiteY8" fmla="*/ 2927867 h 2981481"/>
                  <a:gd name="connsiteX9" fmla="*/ 3913752 w 5152808"/>
                  <a:gd name="connsiteY9" fmla="*/ 2781920 h 2981481"/>
                  <a:gd name="connsiteX10" fmla="*/ 4411161 w 5152808"/>
                  <a:gd name="connsiteY10" fmla="*/ 2510877 h 2981481"/>
                  <a:gd name="connsiteX11" fmla="*/ 5093237 w 5152808"/>
                  <a:gd name="connsiteY11" fmla="*/ 1930069 h 2981481"/>
                  <a:gd name="connsiteX12" fmla="*/ 5152808 w 5152808"/>
                  <a:gd name="connsiteY12" fmla="*/ 1623283 h 2981481"/>
                  <a:gd name="connsiteX13" fmla="*/ 5128980 w 5152808"/>
                  <a:gd name="connsiteY13" fmla="*/ 914399 h 2981481"/>
                  <a:gd name="connsiteX14" fmla="*/ 4792409 w 5152808"/>
                  <a:gd name="connsiteY14" fmla="*/ 411033 h 2981481"/>
                  <a:gd name="connsiteX15" fmla="*/ 4497537 w 5152808"/>
                  <a:gd name="connsiteY15" fmla="*/ 184667 h 2981481"/>
                  <a:gd name="connsiteX16" fmla="*/ 4461795 w 5152808"/>
                  <a:gd name="connsiteY16" fmla="*/ 208495 h 2981481"/>
                  <a:gd name="connsiteX17" fmla="*/ 4417118 w 5152808"/>
                  <a:gd name="connsiteY17" fmla="*/ 402098 h 2981481"/>
                  <a:gd name="connsiteX18" fmla="*/ 4411161 w 5152808"/>
                  <a:gd name="connsiteY18" fmla="*/ 464646 h 2981481"/>
                  <a:gd name="connsiteX19" fmla="*/ 4426053 w 5152808"/>
                  <a:gd name="connsiteY19" fmla="*/ 705905 h 2981481"/>
                  <a:gd name="connsiteX20" fmla="*/ 4134160 w 5152808"/>
                  <a:gd name="connsiteY20" fmla="*/ 318700 h 2981481"/>
                  <a:gd name="connsiteX21" fmla="*/ 3684407 w 5152808"/>
                  <a:gd name="connsiteY21" fmla="*/ 44677 h 2981481"/>
                  <a:gd name="connsiteX22" fmla="*/ 3103599 w 5152808"/>
                  <a:gd name="connsiteY22" fmla="*/ 74463 h 2981481"/>
                  <a:gd name="connsiteX23" fmla="*/ 2350038 w 5152808"/>
                  <a:gd name="connsiteY23" fmla="*/ 437840 h 2981481"/>
                  <a:gd name="connsiteX24" fmla="*/ 2239833 w 5152808"/>
                  <a:gd name="connsiteY24" fmla="*/ 360399 h 2981481"/>
                  <a:gd name="connsiteX25" fmla="*/ 1763273 w 5152808"/>
                  <a:gd name="connsiteY25" fmla="*/ 0 h 2981481"/>
                  <a:gd name="connsiteX26" fmla="*/ 1268841 w 5152808"/>
                  <a:gd name="connsiteY26" fmla="*/ 354442 h 2981481"/>
                  <a:gd name="connsiteX27" fmla="*/ 1298627 w 5152808"/>
                  <a:gd name="connsiteY27" fmla="*/ 1012691 h 2981481"/>
                  <a:gd name="connsiteX28" fmla="*/ 1221186 w 5152808"/>
                  <a:gd name="connsiteY28" fmla="*/ 1158637 h 2981481"/>
                  <a:gd name="connsiteX29" fmla="*/ 455711 w 5152808"/>
                  <a:gd name="connsiteY29" fmla="*/ 655270 h 2981481"/>
                  <a:gd name="connsiteX0" fmla="*/ 455711 w 5152808"/>
                  <a:gd name="connsiteY0" fmla="*/ 655270 h 2981481"/>
                  <a:gd name="connsiteX1" fmla="*/ 0 w 5152808"/>
                  <a:gd name="connsiteY1" fmla="*/ 863765 h 2981481"/>
                  <a:gd name="connsiteX2" fmla="*/ 77442 w 5152808"/>
                  <a:gd name="connsiteY2" fmla="*/ 2073038 h 2981481"/>
                  <a:gd name="connsiteX3" fmla="*/ 571872 w 5152808"/>
                  <a:gd name="connsiteY3" fmla="*/ 2254726 h 2981481"/>
                  <a:gd name="connsiteX4" fmla="*/ 962056 w 5152808"/>
                  <a:gd name="connsiteY4" fmla="*/ 1894327 h 2981481"/>
                  <a:gd name="connsiteX5" fmla="*/ 1268841 w 5152808"/>
                  <a:gd name="connsiteY5" fmla="*/ 1879435 h 2981481"/>
                  <a:gd name="connsiteX6" fmla="*/ 2501941 w 5152808"/>
                  <a:gd name="connsiteY6" fmla="*/ 2621081 h 2981481"/>
                  <a:gd name="connsiteX7" fmla="*/ 3249545 w 5152808"/>
                  <a:gd name="connsiteY7" fmla="*/ 2981481 h 2981481"/>
                  <a:gd name="connsiteX8" fmla="*/ 3484847 w 5152808"/>
                  <a:gd name="connsiteY8" fmla="*/ 2927867 h 2981481"/>
                  <a:gd name="connsiteX9" fmla="*/ 3913752 w 5152808"/>
                  <a:gd name="connsiteY9" fmla="*/ 2781920 h 2981481"/>
                  <a:gd name="connsiteX10" fmla="*/ 4411161 w 5152808"/>
                  <a:gd name="connsiteY10" fmla="*/ 2510877 h 2981481"/>
                  <a:gd name="connsiteX11" fmla="*/ 5093237 w 5152808"/>
                  <a:gd name="connsiteY11" fmla="*/ 1930069 h 2981481"/>
                  <a:gd name="connsiteX12" fmla="*/ 5152808 w 5152808"/>
                  <a:gd name="connsiteY12" fmla="*/ 1623283 h 2981481"/>
                  <a:gd name="connsiteX13" fmla="*/ 5128980 w 5152808"/>
                  <a:gd name="connsiteY13" fmla="*/ 914399 h 2981481"/>
                  <a:gd name="connsiteX14" fmla="*/ 4792409 w 5152808"/>
                  <a:gd name="connsiteY14" fmla="*/ 411033 h 2981481"/>
                  <a:gd name="connsiteX15" fmla="*/ 4497537 w 5152808"/>
                  <a:gd name="connsiteY15" fmla="*/ 184667 h 2981481"/>
                  <a:gd name="connsiteX16" fmla="*/ 4461795 w 5152808"/>
                  <a:gd name="connsiteY16" fmla="*/ 208495 h 2981481"/>
                  <a:gd name="connsiteX17" fmla="*/ 4417118 w 5152808"/>
                  <a:gd name="connsiteY17" fmla="*/ 402098 h 2981481"/>
                  <a:gd name="connsiteX18" fmla="*/ 4411161 w 5152808"/>
                  <a:gd name="connsiteY18" fmla="*/ 464646 h 2981481"/>
                  <a:gd name="connsiteX19" fmla="*/ 4426053 w 5152808"/>
                  <a:gd name="connsiteY19" fmla="*/ 705905 h 2981481"/>
                  <a:gd name="connsiteX20" fmla="*/ 4134160 w 5152808"/>
                  <a:gd name="connsiteY20" fmla="*/ 318700 h 2981481"/>
                  <a:gd name="connsiteX21" fmla="*/ 3684407 w 5152808"/>
                  <a:gd name="connsiteY21" fmla="*/ 44677 h 2981481"/>
                  <a:gd name="connsiteX22" fmla="*/ 3103599 w 5152808"/>
                  <a:gd name="connsiteY22" fmla="*/ 74463 h 2981481"/>
                  <a:gd name="connsiteX23" fmla="*/ 2350038 w 5152808"/>
                  <a:gd name="connsiteY23" fmla="*/ 437840 h 2981481"/>
                  <a:gd name="connsiteX24" fmla="*/ 2239833 w 5152808"/>
                  <a:gd name="connsiteY24" fmla="*/ 360399 h 2981481"/>
                  <a:gd name="connsiteX25" fmla="*/ 1763273 w 5152808"/>
                  <a:gd name="connsiteY25" fmla="*/ 0 h 2981481"/>
                  <a:gd name="connsiteX26" fmla="*/ 1268841 w 5152808"/>
                  <a:gd name="connsiteY26" fmla="*/ 354442 h 2981481"/>
                  <a:gd name="connsiteX27" fmla="*/ 1298627 w 5152808"/>
                  <a:gd name="connsiteY27" fmla="*/ 1012691 h 2981481"/>
                  <a:gd name="connsiteX28" fmla="*/ 1221186 w 5152808"/>
                  <a:gd name="connsiteY28" fmla="*/ 1158637 h 2981481"/>
                  <a:gd name="connsiteX29" fmla="*/ 455711 w 5152808"/>
                  <a:gd name="connsiteY29" fmla="*/ 655270 h 2981481"/>
                  <a:gd name="connsiteX0" fmla="*/ 455711 w 5152808"/>
                  <a:gd name="connsiteY0" fmla="*/ 655270 h 2981481"/>
                  <a:gd name="connsiteX1" fmla="*/ 0 w 5152808"/>
                  <a:gd name="connsiteY1" fmla="*/ 863765 h 2981481"/>
                  <a:gd name="connsiteX2" fmla="*/ 59571 w 5152808"/>
                  <a:gd name="connsiteY2" fmla="*/ 2073038 h 2981481"/>
                  <a:gd name="connsiteX3" fmla="*/ 571872 w 5152808"/>
                  <a:gd name="connsiteY3" fmla="*/ 2254726 h 2981481"/>
                  <a:gd name="connsiteX4" fmla="*/ 962056 w 5152808"/>
                  <a:gd name="connsiteY4" fmla="*/ 1894327 h 2981481"/>
                  <a:gd name="connsiteX5" fmla="*/ 1268841 w 5152808"/>
                  <a:gd name="connsiteY5" fmla="*/ 1879435 h 2981481"/>
                  <a:gd name="connsiteX6" fmla="*/ 2501941 w 5152808"/>
                  <a:gd name="connsiteY6" fmla="*/ 2621081 h 2981481"/>
                  <a:gd name="connsiteX7" fmla="*/ 3249545 w 5152808"/>
                  <a:gd name="connsiteY7" fmla="*/ 2981481 h 2981481"/>
                  <a:gd name="connsiteX8" fmla="*/ 3484847 w 5152808"/>
                  <a:gd name="connsiteY8" fmla="*/ 2927867 h 2981481"/>
                  <a:gd name="connsiteX9" fmla="*/ 3913752 w 5152808"/>
                  <a:gd name="connsiteY9" fmla="*/ 2781920 h 2981481"/>
                  <a:gd name="connsiteX10" fmla="*/ 4411161 w 5152808"/>
                  <a:gd name="connsiteY10" fmla="*/ 2510877 h 2981481"/>
                  <a:gd name="connsiteX11" fmla="*/ 5093237 w 5152808"/>
                  <a:gd name="connsiteY11" fmla="*/ 1930069 h 2981481"/>
                  <a:gd name="connsiteX12" fmla="*/ 5152808 w 5152808"/>
                  <a:gd name="connsiteY12" fmla="*/ 1623283 h 2981481"/>
                  <a:gd name="connsiteX13" fmla="*/ 5128980 w 5152808"/>
                  <a:gd name="connsiteY13" fmla="*/ 914399 h 2981481"/>
                  <a:gd name="connsiteX14" fmla="*/ 4792409 w 5152808"/>
                  <a:gd name="connsiteY14" fmla="*/ 411033 h 2981481"/>
                  <a:gd name="connsiteX15" fmla="*/ 4497537 w 5152808"/>
                  <a:gd name="connsiteY15" fmla="*/ 184667 h 2981481"/>
                  <a:gd name="connsiteX16" fmla="*/ 4461795 w 5152808"/>
                  <a:gd name="connsiteY16" fmla="*/ 208495 h 2981481"/>
                  <a:gd name="connsiteX17" fmla="*/ 4417118 w 5152808"/>
                  <a:gd name="connsiteY17" fmla="*/ 402098 h 2981481"/>
                  <a:gd name="connsiteX18" fmla="*/ 4411161 w 5152808"/>
                  <a:gd name="connsiteY18" fmla="*/ 464646 h 2981481"/>
                  <a:gd name="connsiteX19" fmla="*/ 4426053 w 5152808"/>
                  <a:gd name="connsiteY19" fmla="*/ 705905 h 2981481"/>
                  <a:gd name="connsiteX20" fmla="*/ 4134160 w 5152808"/>
                  <a:gd name="connsiteY20" fmla="*/ 318700 h 2981481"/>
                  <a:gd name="connsiteX21" fmla="*/ 3684407 w 5152808"/>
                  <a:gd name="connsiteY21" fmla="*/ 44677 h 2981481"/>
                  <a:gd name="connsiteX22" fmla="*/ 3103599 w 5152808"/>
                  <a:gd name="connsiteY22" fmla="*/ 74463 h 2981481"/>
                  <a:gd name="connsiteX23" fmla="*/ 2350038 w 5152808"/>
                  <a:gd name="connsiteY23" fmla="*/ 437840 h 2981481"/>
                  <a:gd name="connsiteX24" fmla="*/ 2239833 w 5152808"/>
                  <a:gd name="connsiteY24" fmla="*/ 360399 h 2981481"/>
                  <a:gd name="connsiteX25" fmla="*/ 1763273 w 5152808"/>
                  <a:gd name="connsiteY25" fmla="*/ 0 h 2981481"/>
                  <a:gd name="connsiteX26" fmla="*/ 1268841 w 5152808"/>
                  <a:gd name="connsiteY26" fmla="*/ 354442 h 2981481"/>
                  <a:gd name="connsiteX27" fmla="*/ 1298627 w 5152808"/>
                  <a:gd name="connsiteY27" fmla="*/ 1012691 h 2981481"/>
                  <a:gd name="connsiteX28" fmla="*/ 1221186 w 5152808"/>
                  <a:gd name="connsiteY28" fmla="*/ 1158637 h 2981481"/>
                  <a:gd name="connsiteX29" fmla="*/ 455711 w 5152808"/>
                  <a:gd name="connsiteY29" fmla="*/ 655270 h 2981481"/>
                  <a:gd name="connsiteX0" fmla="*/ 446775 w 5143872"/>
                  <a:gd name="connsiteY0" fmla="*/ 655270 h 2981481"/>
                  <a:gd name="connsiteX1" fmla="*/ 0 w 5143872"/>
                  <a:gd name="connsiteY1" fmla="*/ 875679 h 2981481"/>
                  <a:gd name="connsiteX2" fmla="*/ 50635 w 5143872"/>
                  <a:gd name="connsiteY2" fmla="*/ 2073038 h 2981481"/>
                  <a:gd name="connsiteX3" fmla="*/ 562936 w 5143872"/>
                  <a:gd name="connsiteY3" fmla="*/ 2254726 h 2981481"/>
                  <a:gd name="connsiteX4" fmla="*/ 953120 w 5143872"/>
                  <a:gd name="connsiteY4" fmla="*/ 1894327 h 2981481"/>
                  <a:gd name="connsiteX5" fmla="*/ 1259905 w 5143872"/>
                  <a:gd name="connsiteY5" fmla="*/ 1879435 h 2981481"/>
                  <a:gd name="connsiteX6" fmla="*/ 2493005 w 5143872"/>
                  <a:gd name="connsiteY6" fmla="*/ 2621081 h 2981481"/>
                  <a:gd name="connsiteX7" fmla="*/ 3240609 w 5143872"/>
                  <a:gd name="connsiteY7" fmla="*/ 2981481 h 2981481"/>
                  <a:gd name="connsiteX8" fmla="*/ 3475911 w 5143872"/>
                  <a:gd name="connsiteY8" fmla="*/ 2927867 h 2981481"/>
                  <a:gd name="connsiteX9" fmla="*/ 3904816 w 5143872"/>
                  <a:gd name="connsiteY9" fmla="*/ 2781920 h 2981481"/>
                  <a:gd name="connsiteX10" fmla="*/ 4402225 w 5143872"/>
                  <a:gd name="connsiteY10" fmla="*/ 2510877 h 2981481"/>
                  <a:gd name="connsiteX11" fmla="*/ 5084301 w 5143872"/>
                  <a:gd name="connsiteY11" fmla="*/ 1930069 h 2981481"/>
                  <a:gd name="connsiteX12" fmla="*/ 5143872 w 5143872"/>
                  <a:gd name="connsiteY12" fmla="*/ 1623283 h 2981481"/>
                  <a:gd name="connsiteX13" fmla="*/ 5120044 w 5143872"/>
                  <a:gd name="connsiteY13" fmla="*/ 914399 h 2981481"/>
                  <a:gd name="connsiteX14" fmla="*/ 4783473 w 5143872"/>
                  <a:gd name="connsiteY14" fmla="*/ 411033 h 2981481"/>
                  <a:gd name="connsiteX15" fmla="*/ 4488601 w 5143872"/>
                  <a:gd name="connsiteY15" fmla="*/ 184667 h 2981481"/>
                  <a:gd name="connsiteX16" fmla="*/ 4452859 w 5143872"/>
                  <a:gd name="connsiteY16" fmla="*/ 208495 h 2981481"/>
                  <a:gd name="connsiteX17" fmla="*/ 4408182 w 5143872"/>
                  <a:gd name="connsiteY17" fmla="*/ 402098 h 2981481"/>
                  <a:gd name="connsiteX18" fmla="*/ 4402225 w 5143872"/>
                  <a:gd name="connsiteY18" fmla="*/ 464646 h 2981481"/>
                  <a:gd name="connsiteX19" fmla="*/ 4417117 w 5143872"/>
                  <a:gd name="connsiteY19" fmla="*/ 705905 h 2981481"/>
                  <a:gd name="connsiteX20" fmla="*/ 4125224 w 5143872"/>
                  <a:gd name="connsiteY20" fmla="*/ 318700 h 2981481"/>
                  <a:gd name="connsiteX21" fmla="*/ 3675471 w 5143872"/>
                  <a:gd name="connsiteY21" fmla="*/ 44677 h 2981481"/>
                  <a:gd name="connsiteX22" fmla="*/ 3094663 w 5143872"/>
                  <a:gd name="connsiteY22" fmla="*/ 74463 h 2981481"/>
                  <a:gd name="connsiteX23" fmla="*/ 2341102 w 5143872"/>
                  <a:gd name="connsiteY23" fmla="*/ 437840 h 2981481"/>
                  <a:gd name="connsiteX24" fmla="*/ 2230897 w 5143872"/>
                  <a:gd name="connsiteY24" fmla="*/ 360399 h 2981481"/>
                  <a:gd name="connsiteX25" fmla="*/ 1754337 w 5143872"/>
                  <a:gd name="connsiteY25" fmla="*/ 0 h 2981481"/>
                  <a:gd name="connsiteX26" fmla="*/ 1259905 w 5143872"/>
                  <a:gd name="connsiteY26" fmla="*/ 354442 h 2981481"/>
                  <a:gd name="connsiteX27" fmla="*/ 1289691 w 5143872"/>
                  <a:gd name="connsiteY27" fmla="*/ 1012691 h 2981481"/>
                  <a:gd name="connsiteX28" fmla="*/ 1212250 w 5143872"/>
                  <a:gd name="connsiteY28" fmla="*/ 1158637 h 2981481"/>
                  <a:gd name="connsiteX29" fmla="*/ 446775 w 5143872"/>
                  <a:gd name="connsiteY29" fmla="*/ 655270 h 2981481"/>
                  <a:gd name="connsiteX0" fmla="*/ 478348 w 5175445"/>
                  <a:gd name="connsiteY0" fmla="*/ 655270 h 2981481"/>
                  <a:gd name="connsiteX1" fmla="*/ 0 w 5175445"/>
                  <a:gd name="connsiteY1" fmla="*/ 806221 h 2981481"/>
                  <a:gd name="connsiteX2" fmla="*/ 82208 w 5175445"/>
                  <a:gd name="connsiteY2" fmla="*/ 2073038 h 2981481"/>
                  <a:gd name="connsiteX3" fmla="*/ 594509 w 5175445"/>
                  <a:gd name="connsiteY3" fmla="*/ 2254726 h 2981481"/>
                  <a:gd name="connsiteX4" fmla="*/ 984693 w 5175445"/>
                  <a:gd name="connsiteY4" fmla="*/ 1894327 h 2981481"/>
                  <a:gd name="connsiteX5" fmla="*/ 1291478 w 5175445"/>
                  <a:gd name="connsiteY5" fmla="*/ 1879435 h 2981481"/>
                  <a:gd name="connsiteX6" fmla="*/ 2524578 w 5175445"/>
                  <a:gd name="connsiteY6" fmla="*/ 2621081 h 2981481"/>
                  <a:gd name="connsiteX7" fmla="*/ 3272182 w 5175445"/>
                  <a:gd name="connsiteY7" fmla="*/ 2981481 h 2981481"/>
                  <a:gd name="connsiteX8" fmla="*/ 3507484 w 5175445"/>
                  <a:gd name="connsiteY8" fmla="*/ 2927867 h 2981481"/>
                  <a:gd name="connsiteX9" fmla="*/ 3936389 w 5175445"/>
                  <a:gd name="connsiteY9" fmla="*/ 2781920 h 2981481"/>
                  <a:gd name="connsiteX10" fmla="*/ 4433798 w 5175445"/>
                  <a:gd name="connsiteY10" fmla="*/ 2510877 h 2981481"/>
                  <a:gd name="connsiteX11" fmla="*/ 5115874 w 5175445"/>
                  <a:gd name="connsiteY11" fmla="*/ 1930069 h 2981481"/>
                  <a:gd name="connsiteX12" fmla="*/ 5175445 w 5175445"/>
                  <a:gd name="connsiteY12" fmla="*/ 1623283 h 2981481"/>
                  <a:gd name="connsiteX13" fmla="*/ 5151617 w 5175445"/>
                  <a:gd name="connsiteY13" fmla="*/ 914399 h 2981481"/>
                  <a:gd name="connsiteX14" fmla="*/ 4815046 w 5175445"/>
                  <a:gd name="connsiteY14" fmla="*/ 411033 h 2981481"/>
                  <a:gd name="connsiteX15" fmla="*/ 4520174 w 5175445"/>
                  <a:gd name="connsiteY15" fmla="*/ 184667 h 2981481"/>
                  <a:gd name="connsiteX16" fmla="*/ 4484432 w 5175445"/>
                  <a:gd name="connsiteY16" fmla="*/ 208495 h 2981481"/>
                  <a:gd name="connsiteX17" fmla="*/ 4439755 w 5175445"/>
                  <a:gd name="connsiteY17" fmla="*/ 402098 h 2981481"/>
                  <a:gd name="connsiteX18" fmla="*/ 4433798 w 5175445"/>
                  <a:gd name="connsiteY18" fmla="*/ 464646 h 2981481"/>
                  <a:gd name="connsiteX19" fmla="*/ 4448690 w 5175445"/>
                  <a:gd name="connsiteY19" fmla="*/ 705905 h 2981481"/>
                  <a:gd name="connsiteX20" fmla="*/ 4156797 w 5175445"/>
                  <a:gd name="connsiteY20" fmla="*/ 318700 h 2981481"/>
                  <a:gd name="connsiteX21" fmla="*/ 3707044 w 5175445"/>
                  <a:gd name="connsiteY21" fmla="*/ 44677 h 2981481"/>
                  <a:gd name="connsiteX22" fmla="*/ 3126236 w 5175445"/>
                  <a:gd name="connsiteY22" fmla="*/ 74463 h 2981481"/>
                  <a:gd name="connsiteX23" fmla="*/ 2372675 w 5175445"/>
                  <a:gd name="connsiteY23" fmla="*/ 437840 h 2981481"/>
                  <a:gd name="connsiteX24" fmla="*/ 2262470 w 5175445"/>
                  <a:gd name="connsiteY24" fmla="*/ 360399 h 2981481"/>
                  <a:gd name="connsiteX25" fmla="*/ 1785910 w 5175445"/>
                  <a:gd name="connsiteY25" fmla="*/ 0 h 2981481"/>
                  <a:gd name="connsiteX26" fmla="*/ 1291478 w 5175445"/>
                  <a:gd name="connsiteY26" fmla="*/ 354442 h 2981481"/>
                  <a:gd name="connsiteX27" fmla="*/ 1321264 w 5175445"/>
                  <a:gd name="connsiteY27" fmla="*/ 1012691 h 2981481"/>
                  <a:gd name="connsiteX28" fmla="*/ 1243823 w 5175445"/>
                  <a:gd name="connsiteY28" fmla="*/ 1158637 h 2981481"/>
                  <a:gd name="connsiteX29" fmla="*/ 478348 w 5175445"/>
                  <a:gd name="connsiteY29" fmla="*/ 655270 h 2981481"/>
                  <a:gd name="connsiteX0" fmla="*/ 610954 w 5175445"/>
                  <a:gd name="connsiteY0" fmla="*/ 617382 h 2981481"/>
                  <a:gd name="connsiteX1" fmla="*/ 0 w 5175445"/>
                  <a:gd name="connsiteY1" fmla="*/ 806221 h 2981481"/>
                  <a:gd name="connsiteX2" fmla="*/ 82208 w 5175445"/>
                  <a:gd name="connsiteY2" fmla="*/ 2073038 h 2981481"/>
                  <a:gd name="connsiteX3" fmla="*/ 594509 w 5175445"/>
                  <a:gd name="connsiteY3" fmla="*/ 2254726 h 2981481"/>
                  <a:gd name="connsiteX4" fmla="*/ 984693 w 5175445"/>
                  <a:gd name="connsiteY4" fmla="*/ 1894327 h 2981481"/>
                  <a:gd name="connsiteX5" fmla="*/ 1291478 w 5175445"/>
                  <a:gd name="connsiteY5" fmla="*/ 1879435 h 2981481"/>
                  <a:gd name="connsiteX6" fmla="*/ 2524578 w 5175445"/>
                  <a:gd name="connsiteY6" fmla="*/ 2621081 h 2981481"/>
                  <a:gd name="connsiteX7" fmla="*/ 3272182 w 5175445"/>
                  <a:gd name="connsiteY7" fmla="*/ 2981481 h 2981481"/>
                  <a:gd name="connsiteX8" fmla="*/ 3507484 w 5175445"/>
                  <a:gd name="connsiteY8" fmla="*/ 2927867 h 2981481"/>
                  <a:gd name="connsiteX9" fmla="*/ 3936389 w 5175445"/>
                  <a:gd name="connsiteY9" fmla="*/ 2781920 h 2981481"/>
                  <a:gd name="connsiteX10" fmla="*/ 4433798 w 5175445"/>
                  <a:gd name="connsiteY10" fmla="*/ 2510877 h 2981481"/>
                  <a:gd name="connsiteX11" fmla="*/ 5115874 w 5175445"/>
                  <a:gd name="connsiteY11" fmla="*/ 1930069 h 2981481"/>
                  <a:gd name="connsiteX12" fmla="*/ 5175445 w 5175445"/>
                  <a:gd name="connsiteY12" fmla="*/ 1623283 h 2981481"/>
                  <a:gd name="connsiteX13" fmla="*/ 5151617 w 5175445"/>
                  <a:gd name="connsiteY13" fmla="*/ 914399 h 2981481"/>
                  <a:gd name="connsiteX14" fmla="*/ 4815046 w 5175445"/>
                  <a:gd name="connsiteY14" fmla="*/ 411033 h 2981481"/>
                  <a:gd name="connsiteX15" fmla="*/ 4520174 w 5175445"/>
                  <a:gd name="connsiteY15" fmla="*/ 184667 h 2981481"/>
                  <a:gd name="connsiteX16" fmla="*/ 4484432 w 5175445"/>
                  <a:gd name="connsiteY16" fmla="*/ 208495 h 2981481"/>
                  <a:gd name="connsiteX17" fmla="*/ 4439755 w 5175445"/>
                  <a:gd name="connsiteY17" fmla="*/ 402098 h 2981481"/>
                  <a:gd name="connsiteX18" fmla="*/ 4433798 w 5175445"/>
                  <a:gd name="connsiteY18" fmla="*/ 464646 h 2981481"/>
                  <a:gd name="connsiteX19" fmla="*/ 4448690 w 5175445"/>
                  <a:gd name="connsiteY19" fmla="*/ 705905 h 2981481"/>
                  <a:gd name="connsiteX20" fmla="*/ 4156797 w 5175445"/>
                  <a:gd name="connsiteY20" fmla="*/ 318700 h 2981481"/>
                  <a:gd name="connsiteX21" fmla="*/ 3707044 w 5175445"/>
                  <a:gd name="connsiteY21" fmla="*/ 44677 h 2981481"/>
                  <a:gd name="connsiteX22" fmla="*/ 3126236 w 5175445"/>
                  <a:gd name="connsiteY22" fmla="*/ 74463 h 2981481"/>
                  <a:gd name="connsiteX23" fmla="*/ 2372675 w 5175445"/>
                  <a:gd name="connsiteY23" fmla="*/ 437840 h 2981481"/>
                  <a:gd name="connsiteX24" fmla="*/ 2262470 w 5175445"/>
                  <a:gd name="connsiteY24" fmla="*/ 360399 h 2981481"/>
                  <a:gd name="connsiteX25" fmla="*/ 1785910 w 5175445"/>
                  <a:gd name="connsiteY25" fmla="*/ 0 h 2981481"/>
                  <a:gd name="connsiteX26" fmla="*/ 1291478 w 5175445"/>
                  <a:gd name="connsiteY26" fmla="*/ 354442 h 2981481"/>
                  <a:gd name="connsiteX27" fmla="*/ 1321264 w 5175445"/>
                  <a:gd name="connsiteY27" fmla="*/ 1012691 h 2981481"/>
                  <a:gd name="connsiteX28" fmla="*/ 1243823 w 5175445"/>
                  <a:gd name="connsiteY28" fmla="*/ 1158637 h 2981481"/>
                  <a:gd name="connsiteX29" fmla="*/ 610954 w 5175445"/>
                  <a:gd name="connsiteY29" fmla="*/ 617382 h 2981481"/>
                  <a:gd name="connsiteX0" fmla="*/ 610954 w 5175445"/>
                  <a:gd name="connsiteY0" fmla="*/ 617382 h 2981481"/>
                  <a:gd name="connsiteX1" fmla="*/ 0 w 5175445"/>
                  <a:gd name="connsiteY1" fmla="*/ 806221 h 2981481"/>
                  <a:gd name="connsiteX2" fmla="*/ 12748 w 5175445"/>
                  <a:gd name="connsiteY2" fmla="*/ 2376135 h 2981481"/>
                  <a:gd name="connsiteX3" fmla="*/ 594509 w 5175445"/>
                  <a:gd name="connsiteY3" fmla="*/ 2254726 h 2981481"/>
                  <a:gd name="connsiteX4" fmla="*/ 984693 w 5175445"/>
                  <a:gd name="connsiteY4" fmla="*/ 1894327 h 2981481"/>
                  <a:gd name="connsiteX5" fmla="*/ 1291478 w 5175445"/>
                  <a:gd name="connsiteY5" fmla="*/ 1879435 h 2981481"/>
                  <a:gd name="connsiteX6" fmla="*/ 2524578 w 5175445"/>
                  <a:gd name="connsiteY6" fmla="*/ 2621081 h 2981481"/>
                  <a:gd name="connsiteX7" fmla="*/ 3272182 w 5175445"/>
                  <a:gd name="connsiteY7" fmla="*/ 2981481 h 2981481"/>
                  <a:gd name="connsiteX8" fmla="*/ 3507484 w 5175445"/>
                  <a:gd name="connsiteY8" fmla="*/ 2927867 h 2981481"/>
                  <a:gd name="connsiteX9" fmla="*/ 3936389 w 5175445"/>
                  <a:gd name="connsiteY9" fmla="*/ 2781920 h 2981481"/>
                  <a:gd name="connsiteX10" fmla="*/ 4433798 w 5175445"/>
                  <a:gd name="connsiteY10" fmla="*/ 2510877 h 2981481"/>
                  <a:gd name="connsiteX11" fmla="*/ 5115874 w 5175445"/>
                  <a:gd name="connsiteY11" fmla="*/ 1930069 h 2981481"/>
                  <a:gd name="connsiteX12" fmla="*/ 5175445 w 5175445"/>
                  <a:gd name="connsiteY12" fmla="*/ 1623283 h 2981481"/>
                  <a:gd name="connsiteX13" fmla="*/ 5151617 w 5175445"/>
                  <a:gd name="connsiteY13" fmla="*/ 914399 h 2981481"/>
                  <a:gd name="connsiteX14" fmla="*/ 4815046 w 5175445"/>
                  <a:gd name="connsiteY14" fmla="*/ 411033 h 2981481"/>
                  <a:gd name="connsiteX15" fmla="*/ 4520174 w 5175445"/>
                  <a:gd name="connsiteY15" fmla="*/ 184667 h 2981481"/>
                  <a:gd name="connsiteX16" fmla="*/ 4484432 w 5175445"/>
                  <a:gd name="connsiteY16" fmla="*/ 208495 h 2981481"/>
                  <a:gd name="connsiteX17" fmla="*/ 4439755 w 5175445"/>
                  <a:gd name="connsiteY17" fmla="*/ 402098 h 2981481"/>
                  <a:gd name="connsiteX18" fmla="*/ 4433798 w 5175445"/>
                  <a:gd name="connsiteY18" fmla="*/ 464646 h 2981481"/>
                  <a:gd name="connsiteX19" fmla="*/ 4448690 w 5175445"/>
                  <a:gd name="connsiteY19" fmla="*/ 705905 h 2981481"/>
                  <a:gd name="connsiteX20" fmla="*/ 4156797 w 5175445"/>
                  <a:gd name="connsiteY20" fmla="*/ 318700 h 2981481"/>
                  <a:gd name="connsiteX21" fmla="*/ 3707044 w 5175445"/>
                  <a:gd name="connsiteY21" fmla="*/ 44677 h 2981481"/>
                  <a:gd name="connsiteX22" fmla="*/ 3126236 w 5175445"/>
                  <a:gd name="connsiteY22" fmla="*/ 74463 h 2981481"/>
                  <a:gd name="connsiteX23" fmla="*/ 2372675 w 5175445"/>
                  <a:gd name="connsiteY23" fmla="*/ 437840 h 2981481"/>
                  <a:gd name="connsiteX24" fmla="*/ 2262470 w 5175445"/>
                  <a:gd name="connsiteY24" fmla="*/ 360399 h 2981481"/>
                  <a:gd name="connsiteX25" fmla="*/ 1785910 w 5175445"/>
                  <a:gd name="connsiteY25" fmla="*/ 0 h 2981481"/>
                  <a:gd name="connsiteX26" fmla="*/ 1291478 w 5175445"/>
                  <a:gd name="connsiteY26" fmla="*/ 354442 h 2981481"/>
                  <a:gd name="connsiteX27" fmla="*/ 1321264 w 5175445"/>
                  <a:gd name="connsiteY27" fmla="*/ 1012691 h 2981481"/>
                  <a:gd name="connsiteX28" fmla="*/ 1243823 w 5175445"/>
                  <a:gd name="connsiteY28" fmla="*/ 1158637 h 2981481"/>
                  <a:gd name="connsiteX29" fmla="*/ 610954 w 5175445"/>
                  <a:gd name="connsiteY29" fmla="*/ 617382 h 2981481"/>
                  <a:gd name="connsiteX0" fmla="*/ 610954 w 5175445"/>
                  <a:gd name="connsiteY0" fmla="*/ 617382 h 2981481"/>
                  <a:gd name="connsiteX1" fmla="*/ 0 w 5175445"/>
                  <a:gd name="connsiteY1" fmla="*/ 806221 h 2981481"/>
                  <a:gd name="connsiteX2" fmla="*/ 12748 w 5175445"/>
                  <a:gd name="connsiteY2" fmla="*/ 2376135 h 2981481"/>
                  <a:gd name="connsiteX3" fmla="*/ 790260 w 5175445"/>
                  <a:gd name="connsiteY3" fmla="*/ 2608341 h 2981481"/>
                  <a:gd name="connsiteX4" fmla="*/ 984693 w 5175445"/>
                  <a:gd name="connsiteY4" fmla="*/ 1894327 h 2981481"/>
                  <a:gd name="connsiteX5" fmla="*/ 1291478 w 5175445"/>
                  <a:gd name="connsiteY5" fmla="*/ 1879435 h 2981481"/>
                  <a:gd name="connsiteX6" fmla="*/ 2524578 w 5175445"/>
                  <a:gd name="connsiteY6" fmla="*/ 2621081 h 2981481"/>
                  <a:gd name="connsiteX7" fmla="*/ 3272182 w 5175445"/>
                  <a:gd name="connsiteY7" fmla="*/ 2981481 h 2981481"/>
                  <a:gd name="connsiteX8" fmla="*/ 3507484 w 5175445"/>
                  <a:gd name="connsiteY8" fmla="*/ 2927867 h 2981481"/>
                  <a:gd name="connsiteX9" fmla="*/ 3936389 w 5175445"/>
                  <a:gd name="connsiteY9" fmla="*/ 2781920 h 2981481"/>
                  <a:gd name="connsiteX10" fmla="*/ 4433798 w 5175445"/>
                  <a:gd name="connsiteY10" fmla="*/ 2510877 h 2981481"/>
                  <a:gd name="connsiteX11" fmla="*/ 5115874 w 5175445"/>
                  <a:gd name="connsiteY11" fmla="*/ 1930069 h 2981481"/>
                  <a:gd name="connsiteX12" fmla="*/ 5175445 w 5175445"/>
                  <a:gd name="connsiteY12" fmla="*/ 1623283 h 2981481"/>
                  <a:gd name="connsiteX13" fmla="*/ 5151617 w 5175445"/>
                  <a:gd name="connsiteY13" fmla="*/ 914399 h 2981481"/>
                  <a:gd name="connsiteX14" fmla="*/ 4815046 w 5175445"/>
                  <a:gd name="connsiteY14" fmla="*/ 411033 h 2981481"/>
                  <a:gd name="connsiteX15" fmla="*/ 4520174 w 5175445"/>
                  <a:gd name="connsiteY15" fmla="*/ 184667 h 2981481"/>
                  <a:gd name="connsiteX16" fmla="*/ 4484432 w 5175445"/>
                  <a:gd name="connsiteY16" fmla="*/ 208495 h 2981481"/>
                  <a:gd name="connsiteX17" fmla="*/ 4439755 w 5175445"/>
                  <a:gd name="connsiteY17" fmla="*/ 402098 h 2981481"/>
                  <a:gd name="connsiteX18" fmla="*/ 4433798 w 5175445"/>
                  <a:gd name="connsiteY18" fmla="*/ 464646 h 2981481"/>
                  <a:gd name="connsiteX19" fmla="*/ 4448690 w 5175445"/>
                  <a:gd name="connsiteY19" fmla="*/ 705905 h 2981481"/>
                  <a:gd name="connsiteX20" fmla="*/ 4156797 w 5175445"/>
                  <a:gd name="connsiteY20" fmla="*/ 318700 h 2981481"/>
                  <a:gd name="connsiteX21" fmla="*/ 3707044 w 5175445"/>
                  <a:gd name="connsiteY21" fmla="*/ 44677 h 2981481"/>
                  <a:gd name="connsiteX22" fmla="*/ 3126236 w 5175445"/>
                  <a:gd name="connsiteY22" fmla="*/ 74463 h 2981481"/>
                  <a:gd name="connsiteX23" fmla="*/ 2372675 w 5175445"/>
                  <a:gd name="connsiteY23" fmla="*/ 437840 h 2981481"/>
                  <a:gd name="connsiteX24" fmla="*/ 2262470 w 5175445"/>
                  <a:gd name="connsiteY24" fmla="*/ 360399 h 2981481"/>
                  <a:gd name="connsiteX25" fmla="*/ 1785910 w 5175445"/>
                  <a:gd name="connsiteY25" fmla="*/ 0 h 2981481"/>
                  <a:gd name="connsiteX26" fmla="*/ 1291478 w 5175445"/>
                  <a:gd name="connsiteY26" fmla="*/ 354442 h 2981481"/>
                  <a:gd name="connsiteX27" fmla="*/ 1321264 w 5175445"/>
                  <a:gd name="connsiteY27" fmla="*/ 1012691 h 2981481"/>
                  <a:gd name="connsiteX28" fmla="*/ 1243823 w 5175445"/>
                  <a:gd name="connsiteY28" fmla="*/ 1158637 h 2981481"/>
                  <a:gd name="connsiteX29" fmla="*/ 610954 w 5175445"/>
                  <a:gd name="connsiteY29" fmla="*/ 617382 h 2981481"/>
                  <a:gd name="connsiteX0" fmla="*/ 610954 w 5175445"/>
                  <a:gd name="connsiteY0" fmla="*/ 617382 h 2981481"/>
                  <a:gd name="connsiteX1" fmla="*/ 0 w 5175445"/>
                  <a:gd name="connsiteY1" fmla="*/ 806221 h 2981481"/>
                  <a:gd name="connsiteX2" fmla="*/ 12748 w 5175445"/>
                  <a:gd name="connsiteY2" fmla="*/ 2376135 h 2981481"/>
                  <a:gd name="connsiteX3" fmla="*/ 790260 w 5175445"/>
                  <a:gd name="connsiteY3" fmla="*/ 2608341 h 2981481"/>
                  <a:gd name="connsiteX4" fmla="*/ 1110982 w 5175445"/>
                  <a:gd name="connsiteY4" fmla="*/ 2235313 h 2981481"/>
                  <a:gd name="connsiteX5" fmla="*/ 1291478 w 5175445"/>
                  <a:gd name="connsiteY5" fmla="*/ 1879435 h 2981481"/>
                  <a:gd name="connsiteX6" fmla="*/ 2524578 w 5175445"/>
                  <a:gd name="connsiteY6" fmla="*/ 2621081 h 2981481"/>
                  <a:gd name="connsiteX7" fmla="*/ 3272182 w 5175445"/>
                  <a:gd name="connsiteY7" fmla="*/ 2981481 h 2981481"/>
                  <a:gd name="connsiteX8" fmla="*/ 3507484 w 5175445"/>
                  <a:gd name="connsiteY8" fmla="*/ 2927867 h 2981481"/>
                  <a:gd name="connsiteX9" fmla="*/ 3936389 w 5175445"/>
                  <a:gd name="connsiteY9" fmla="*/ 2781920 h 2981481"/>
                  <a:gd name="connsiteX10" fmla="*/ 4433798 w 5175445"/>
                  <a:gd name="connsiteY10" fmla="*/ 2510877 h 2981481"/>
                  <a:gd name="connsiteX11" fmla="*/ 5115874 w 5175445"/>
                  <a:gd name="connsiteY11" fmla="*/ 1930069 h 2981481"/>
                  <a:gd name="connsiteX12" fmla="*/ 5175445 w 5175445"/>
                  <a:gd name="connsiteY12" fmla="*/ 1623283 h 2981481"/>
                  <a:gd name="connsiteX13" fmla="*/ 5151617 w 5175445"/>
                  <a:gd name="connsiteY13" fmla="*/ 914399 h 2981481"/>
                  <a:gd name="connsiteX14" fmla="*/ 4815046 w 5175445"/>
                  <a:gd name="connsiteY14" fmla="*/ 411033 h 2981481"/>
                  <a:gd name="connsiteX15" fmla="*/ 4520174 w 5175445"/>
                  <a:gd name="connsiteY15" fmla="*/ 184667 h 2981481"/>
                  <a:gd name="connsiteX16" fmla="*/ 4484432 w 5175445"/>
                  <a:gd name="connsiteY16" fmla="*/ 208495 h 2981481"/>
                  <a:gd name="connsiteX17" fmla="*/ 4439755 w 5175445"/>
                  <a:gd name="connsiteY17" fmla="*/ 402098 h 2981481"/>
                  <a:gd name="connsiteX18" fmla="*/ 4433798 w 5175445"/>
                  <a:gd name="connsiteY18" fmla="*/ 464646 h 2981481"/>
                  <a:gd name="connsiteX19" fmla="*/ 4448690 w 5175445"/>
                  <a:gd name="connsiteY19" fmla="*/ 705905 h 2981481"/>
                  <a:gd name="connsiteX20" fmla="*/ 4156797 w 5175445"/>
                  <a:gd name="connsiteY20" fmla="*/ 318700 h 2981481"/>
                  <a:gd name="connsiteX21" fmla="*/ 3707044 w 5175445"/>
                  <a:gd name="connsiteY21" fmla="*/ 44677 h 2981481"/>
                  <a:gd name="connsiteX22" fmla="*/ 3126236 w 5175445"/>
                  <a:gd name="connsiteY22" fmla="*/ 74463 h 2981481"/>
                  <a:gd name="connsiteX23" fmla="*/ 2372675 w 5175445"/>
                  <a:gd name="connsiteY23" fmla="*/ 437840 h 2981481"/>
                  <a:gd name="connsiteX24" fmla="*/ 2262470 w 5175445"/>
                  <a:gd name="connsiteY24" fmla="*/ 360399 h 2981481"/>
                  <a:gd name="connsiteX25" fmla="*/ 1785910 w 5175445"/>
                  <a:gd name="connsiteY25" fmla="*/ 0 h 2981481"/>
                  <a:gd name="connsiteX26" fmla="*/ 1291478 w 5175445"/>
                  <a:gd name="connsiteY26" fmla="*/ 354442 h 2981481"/>
                  <a:gd name="connsiteX27" fmla="*/ 1321264 w 5175445"/>
                  <a:gd name="connsiteY27" fmla="*/ 1012691 h 2981481"/>
                  <a:gd name="connsiteX28" fmla="*/ 1243823 w 5175445"/>
                  <a:gd name="connsiteY28" fmla="*/ 1158637 h 2981481"/>
                  <a:gd name="connsiteX29" fmla="*/ 610954 w 5175445"/>
                  <a:gd name="connsiteY29" fmla="*/ 617382 h 2981481"/>
                  <a:gd name="connsiteX0" fmla="*/ 610954 w 5175445"/>
                  <a:gd name="connsiteY0" fmla="*/ 617382 h 2981481"/>
                  <a:gd name="connsiteX1" fmla="*/ 0 w 5175445"/>
                  <a:gd name="connsiteY1" fmla="*/ 806221 h 2981481"/>
                  <a:gd name="connsiteX2" fmla="*/ 12748 w 5175445"/>
                  <a:gd name="connsiteY2" fmla="*/ 2376135 h 2981481"/>
                  <a:gd name="connsiteX3" fmla="*/ 790260 w 5175445"/>
                  <a:gd name="connsiteY3" fmla="*/ 2608341 h 2981481"/>
                  <a:gd name="connsiteX4" fmla="*/ 1085724 w 5175445"/>
                  <a:gd name="connsiteY4" fmla="*/ 2304773 h 2981481"/>
                  <a:gd name="connsiteX5" fmla="*/ 1291478 w 5175445"/>
                  <a:gd name="connsiteY5" fmla="*/ 1879435 h 2981481"/>
                  <a:gd name="connsiteX6" fmla="*/ 2524578 w 5175445"/>
                  <a:gd name="connsiteY6" fmla="*/ 2621081 h 2981481"/>
                  <a:gd name="connsiteX7" fmla="*/ 3272182 w 5175445"/>
                  <a:gd name="connsiteY7" fmla="*/ 2981481 h 2981481"/>
                  <a:gd name="connsiteX8" fmla="*/ 3507484 w 5175445"/>
                  <a:gd name="connsiteY8" fmla="*/ 2927867 h 2981481"/>
                  <a:gd name="connsiteX9" fmla="*/ 3936389 w 5175445"/>
                  <a:gd name="connsiteY9" fmla="*/ 2781920 h 2981481"/>
                  <a:gd name="connsiteX10" fmla="*/ 4433798 w 5175445"/>
                  <a:gd name="connsiteY10" fmla="*/ 2510877 h 2981481"/>
                  <a:gd name="connsiteX11" fmla="*/ 5115874 w 5175445"/>
                  <a:gd name="connsiteY11" fmla="*/ 1930069 h 2981481"/>
                  <a:gd name="connsiteX12" fmla="*/ 5175445 w 5175445"/>
                  <a:gd name="connsiteY12" fmla="*/ 1623283 h 2981481"/>
                  <a:gd name="connsiteX13" fmla="*/ 5151617 w 5175445"/>
                  <a:gd name="connsiteY13" fmla="*/ 914399 h 2981481"/>
                  <a:gd name="connsiteX14" fmla="*/ 4815046 w 5175445"/>
                  <a:gd name="connsiteY14" fmla="*/ 411033 h 2981481"/>
                  <a:gd name="connsiteX15" fmla="*/ 4520174 w 5175445"/>
                  <a:gd name="connsiteY15" fmla="*/ 184667 h 2981481"/>
                  <a:gd name="connsiteX16" fmla="*/ 4484432 w 5175445"/>
                  <a:gd name="connsiteY16" fmla="*/ 208495 h 2981481"/>
                  <a:gd name="connsiteX17" fmla="*/ 4439755 w 5175445"/>
                  <a:gd name="connsiteY17" fmla="*/ 402098 h 2981481"/>
                  <a:gd name="connsiteX18" fmla="*/ 4433798 w 5175445"/>
                  <a:gd name="connsiteY18" fmla="*/ 464646 h 2981481"/>
                  <a:gd name="connsiteX19" fmla="*/ 4448690 w 5175445"/>
                  <a:gd name="connsiteY19" fmla="*/ 705905 h 2981481"/>
                  <a:gd name="connsiteX20" fmla="*/ 4156797 w 5175445"/>
                  <a:gd name="connsiteY20" fmla="*/ 318700 h 2981481"/>
                  <a:gd name="connsiteX21" fmla="*/ 3707044 w 5175445"/>
                  <a:gd name="connsiteY21" fmla="*/ 44677 h 2981481"/>
                  <a:gd name="connsiteX22" fmla="*/ 3126236 w 5175445"/>
                  <a:gd name="connsiteY22" fmla="*/ 74463 h 2981481"/>
                  <a:gd name="connsiteX23" fmla="*/ 2372675 w 5175445"/>
                  <a:gd name="connsiteY23" fmla="*/ 437840 h 2981481"/>
                  <a:gd name="connsiteX24" fmla="*/ 2262470 w 5175445"/>
                  <a:gd name="connsiteY24" fmla="*/ 360399 h 2981481"/>
                  <a:gd name="connsiteX25" fmla="*/ 1785910 w 5175445"/>
                  <a:gd name="connsiteY25" fmla="*/ 0 h 2981481"/>
                  <a:gd name="connsiteX26" fmla="*/ 1291478 w 5175445"/>
                  <a:gd name="connsiteY26" fmla="*/ 354442 h 2981481"/>
                  <a:gd name="connsiteX27" fmla="*/ 1321264 w 5175445"/>
                  <a:gd name="connsiteY27" fmla="*/ 1012691 h 2981481"/>
                  <a:gd name="connsiteX28" fmla="*/ 1243823 w 5175445"/>
                  <a:gd name="connsiteY28" fmla="*/ 1158637 h 2981481"/>
                  <a:gd name="connsiteX29" fmla="*/ 610954 w 5175445"/>
                  <a:gd name="connsiteY29" fmla="*/ 617382 h 2981481"/>
                  <a:gd name="connsiteX0" fmla="*/ 610954 w 5175445"/>
                  <a:gd name="connsiteY0" fmla="*/ 617382 h 2981481"/>
                  <a:gd name="connsiteX1" fmla="*/ 0 w 5175445"/>
                  <a:gd name="connsiteY1" fmla="*/ 806221 h 2981481"/>
                  <a:gd name="connsiteX2" fmla="*/ 12748 w 5175445"/>
                  <a:gd name="connsiteY2" fmla="*/ 2376135 h 2981481"/>
                  <a:gd name="connsiteX3" fmla="*/ 790260 w 5175445"/>
                  <a:gd name="connsiteY3" fmla="*/ 2608341 h 2981481"/>
                  <a:gd name="connsiteX4" fmla="*/ 1085724 w 5175445"/>
                  <a:gd name="connsiteY4" fmla="*/ 2304773 h 2981481"/>
                  <a:gd name="connsiteX5" fmla="*/ 1405139 w 5175445"/>
                  <a:gd name="connsiteY5" fmla="*/ 2258307 h 2981481"/>
                  <a:gd name="connsiteX6" fmla="*/ 2524578 w 5175445"/>
                  <a:gd name="connsiteY6" fmla="*/ 2621081 h 2981481"/>
                  <a:gd name="connsiteX7" fmla="*/ 3272182 w 5175445"/>
                  <a:gd name="connsiteY7" fmla="*/ 2981481 h 2981481"/>
                  <a:gd name="connsiteX8" fmla="*/ 3507484 w 5175445"/>
                  <a:gd name="connsiteY8" fmla="*/ 2927867 h 2981481"/>
                  <a:gd name="connsiteX9" fmla="*/ 3936389 w 5175445"/>
                  <a:gd name="connsiteY9" fmla="*/ 2781920 h 2981481"/>
                  <a:gd name="connsiteX10" fmla="*/ 4433798 w 5175445"/>
                  <a:gd name="connsiteY10" fmla="*/ 2510877 h 2981481"/>
                  <a:gd name="connsiteX11" fmla="*/ 5115874 w 5175445"/>
                  <a:gd name="connsiteY11" fmla="*/ 1930069 h 2981481"/>
                  <a:gd name="connsiteX12" fmla="*/ 5175445 w 5175445"/>
                  <a:gd name="connsiteY12" fmla="*/ 1623283 h 2981481"/>
                  <a:gd name="connsiteX13" fmla="*/ 5151617 w 5175445"/>
                  <a:gd name="connsiteY13" fmla="*/ 914399 h 2981481"/>
                  <a:gd name="connsiteX14" fmla="*/ 4815046 w 5175445"/>
                  <a:gd name="connsiteY14" fmla="*/ 411033 h 2981481"/>
                  <a:gd name="connsiteX15" fmla="*/ 4520174 w 5175445"/>
                  <a:gd name="connsiteY15" fmla="*/ 184667 h 2981481"/>
                  <a:gd name="connsiteX16" fmla="*/ 4484432 w 5175445"/>
                  <a:gd name="connsiteY16" fmla="*/ 208495 h 2981481"/>
                  <a:gd name="connsiteX17" fmla="*/ 4439755 w 5175445"/>
                  <a:gd name="connsiteY17" fmla="*/ 402098 h 2981481"/>
                  <a:gd name="connsiteX18" fmla="*/ 4433798 w 5175445"/>
                  <a:gd name="connsiteY18" fmla="*/ 464646 h 2981481"/>
                  <a:gd name="connsiteX19" fmla="*/ 4448690 w 5175445"/>
                  <a:gd name="connsiteY19" fmla="*/ 705905 h 2981481"/>
                  <a:gd name="connsiteX20" fmla="*/ 4156797 w 5175445"/>
                  <a:gd name="connsiteY20" fmla="*/ 318700 h 2981481"/>
                  <a:gd name="connsiteX21" fmla="*/ 3707044 w 5175445"/>
                  <a:gd name="connsiteY21" fmla="*/ 44677 h 2981481"/>
                  <a:gd name="connsiteX22" fmla="*/ 3126236 w 5175445"/>
                  <a:gd name="connsiteY22" fmla="*/ 74463 h 2981481"/>
                  <a:gd name="connsiteX23" fmla="*/ 2372675 w 5175445"/>
                  <a:gd name="connsiteY23" fmla="*/ 437840 h 2981481"/>
                  <a:gd name="connsiteX24" fmla="*/ 2262470 w 5175445"/>
                  <a:gd name="connsiteY24" fmla="*/ 360399 h 2981481"/>
                  <a:gd name="connsiteX25" fmla="*/ 1785910 w 5175445"/>
                  <a:gd name="connsiteY25" fmla="*/ 0 h 2981481"/>
                  <a:gd name="connsiteX26" fmla="*/ 1291478 w 5175445"/>
                  <a:gd name="connsiteY26" fmla="*/ 354442 h 2981481"/>
                  <a:gd name="connsiteX27" fmla="*/ 1321264 w 5175445"/>
                  <a:gd name="connsiteY27" fmla="*/ 1012691 h 2981481"/>
                  <a:gd name="connsiteX28" fmla="*/ 1243823 w 5175445"/>
                  <a:gd name="connsiteY28" fmla="*/ 1158637 h 2981481"/>
                  <a:gd name="connsiteX29" fmla="*/ 610954 w 5175445"/>
                  <a:gd name="connsiteY29" fmla="*/ 617382 h 2981481"/>
                  <a:gd name="connsiteX0" fmla="*/ 610954 w 5175445"/>
                  <a:gd name="connsiteY0" fmla="*/ 617382 h 2981481"/>
                  <a:gd name="connsiteX1" fmla="*/ 0 w 5175445"/>
                  <a:gd name="connsiteY1" fmla="*/ 806221 h 2981481"/>
                  <a:gd name="connsiteX2" fmla="*/ 12748 w 5175445"/>
                  <a:gd name="connsiteY2" fmla="*/ 2376135 h 2981481"/>
                  <a:gd name="connsiteX3" fmla="*/ 790260 w 5175445"/>
                  <a:gd name="connsiteY3" fmla="*/ 2608341 h 2981481"/>
                  <a:gd name="connsiteX4" fmla="*/ 1085724 w 5175445"/>
                  <a:gd name="connsiteY4" fmla="*/ 2304773 h 2981481"/>
                  <a:gd name="connsiteX5" fmla="*/ 1405139 w 5175445"/>
                  <a:gd name="connsiteY5" fmla="*/ 2258307 h 2981481"/>
                  <a:gd name="connsiteX6" fmla="*/ 2379343 w 5175445"/>
                  <a:gd name="connsiteY6" fmla="*/ 2835776 h 2981481"/>
                  <a:gd name="connsiteX7" fmla="*/ 3272182 w 5175445"/>
                  <a:gd name="connsiteY7" fmla="*/ 2981481 h 2981481"/>
                  <a:gd name="connsiteX8" fmla="*/ 3507484 w 5175445"/>
                  <a:gd name="connsiteY8" fmla="*/ 2927867 h 2981481"/>
                  <a:gd name="connsiteX9" fmla="*/ 3936389 w 5175445"/>
                  <a:gd name="connsiteY9" fmla="*/ 2781920 h 2981481"/>
                  <a:gd name="connsiteX10" fmla="*/ 4433798 w 5175445"/>
                  <a:gd name="connsiteY10" fmla="*/ 2510877 h 2981481"/>
                  <a:gd name="connsiteX11" fmla="*/ 5115874 w 5175445"/>
                  <a:gd name="connsiteY11" fmla="*/ 1930069 h 2981481"/>
                  <a:gd name="connsiteX12" fmla="*/ 5175445 w 5175445"/>
                  <a:gd name="connsiteY12" fmla="*/ 1623283 h 2981481"/>
                  <a:gd name="connsiteX13" fmla="*/ 5151617 w 5175445"/>
                  <a:gd name="connsiteY13" fmla="*/ 914399 h 2981481"/>
                  <a:gd name="connsiteX14" fmla="*/ 4815046 w 5175445"/>
                  <a:gd name="connsiteY14" fmla="*/ 411033 h 2981481"/>
                  <a:gd name="connsiteX15" fmla="*/ 4520174 w 5175445"/>
                  <a:gd name="connsiteY15" fmla="*/ 184667 h 2981481"/>
                  <a:gd name="connsiteX16" fmla="*/ 4484432 w 5175445"/>
                  <a:gd name="connsiteY16" fmla="*/ 208495 h 2981481"/>
                  <a:gd name="connsiteX17" fmla="*/ 4439755 w 5175445"/>
                  <a:gd name="connsiteY17" fmla="*/ 402098 h 2981481"/>
                  <a:gd name="connsiteX18" fmla="*/ 4433798 w 5175445"/>
                  <a:gd name="connsiteY18" fmla="*/ 464646 h 2981481"/>
                  <a:gd name="connsiteX19" fmla="*/ 4448690 w 5175445"/>
                  <a:gd name="connsiteY19" fmla="*/ 705905 h 2981481"/>
                  <a:gd name="connsiteX20" fmla="*/ 4156797 w 5175445"/>
                  <a:gd name="connsiteY20" fmla="*/ 318700 h 2981481"/>
                  <a:gd name="connsiteX21" fmla="*/ 3707044 w 5175445"/>
                  <a:gd name="connsiteY21" fmla="*/ 44677 h 2981481"/>
                  <a:gd name="connsiteX22" fmla="*/ 3126236 w 5175445"/>
                  <a:gd name="connsiteY22" fmla="*/ 74463 h 2981481"/>
                  <a:gd name="connsiteX23" fmla="*/ 2372675 w 5175445"/>
                  <a:gd name="connsiteY23" fmla="*/ 437840 h 2981481"/>
                  <a:gd name="connsiteX24" fmla="*/ 2262470 w 5175445"/>
                  <a:gd name="connsiteY24" fmla="*/ 360399 h 2981481"/>
                  <a:gd name="connsiteX25" fmla="*/ 1785910 w 5175445"/>
                  <a:gd name="connsiteY25" fmla="*/ 0 h 2981481"/>
                  <a:gd name="connsiteX26" fmla="*/ 1291478 w 5175445"/>
                  <a:gd name="connsiteY26" fmla="*/ 354442 h 2981481"/>
                  <a:gd name="connsiteX27" fmla="*/ 1321264 w 5175445"/>
                  <a:gd name="connsiteY27" fmla="*/ 1012691 h 2981481"/>
                  <a:gd name="connsiteX28" fmla="*/ 1243823 w 5175445"/>
                  <a:gd name="connsiteY28" fmla="*/ 1158637 h 2981481"/>
                  <a:gd name="connsiteX29" fmla="*/ 610954 w 5175445"/>
                  <a:gd name="connsiteY29" fmla="*/ 617382 h 2981481"/>
                  <a:gd name="connsiteX0" fmla="*/ 610954 w 5175445"/>
                  <a:gd name="connsiteY0" fmla="*/ 617382 h 3253006"/>
                  <a:gd name="connsiteX1" fmla="*/ 0 w 5175445"/>
                  <a:gd name="connsiteY1" fmla="*/ 806221 h 3253006"/>
                  <a:gd name="connsiteX2" fmla="*/ 12748 w 5175445"/>
                  <a:gd name="connsiteY2" fmla="*/ 2376135 h 3253006"/>
                  <a:gd name="connsiteX3" fmla="*/ 790260 w 5175445"/>
                  <a:gd name="connsiteY3" fmla="*/ 2608341 h 3253006"/>
                  <a:gd name="connsiteX4" fmla="*/ 1085724 w 5175445"/>
                  <a:gd name="connsiteY4" fmla="*/ 2304773 h 3253006"/>
                  <a:gd name="connsiteX5" fmla="*/ 1405139 w 5175445"/>
                  <a:gd name="connsiteY5" fmla="*/ 2258307 h 3253006"/>
                  <a:gd name="connsiteX6" fmla="*/ 2379343 w 5175445"/>
                  <a:gd name="connsiteY6" fmla="*/ 2835776 h 3253006"/>
                  <a:gd name="connsiteX7" fmla="*/ 3411100 w 5175445"/>
                  <a:gd name="connsiteY7" fmla="*/ 3253006 h 3253006"/>
                  <a:gd name="connsiteX8" fmla="*/ 3507484 w 5175445"/>
                  <a:gd name="connsiteY8" fmla="*/ 2927867 h 3253006"/>
                  <a:gd name="connsiteX9" fmla="*/ 3936389 w 5175445"/>
                  <a:gd name="connsiteY9" fmla="*/ 2781920 h 3253006"/>
                  <a:gd name="connsiteX10" fmla="*/ 4433798 w 5175445"/>
                  <a:gd name="connsiteY10" fmla="*/ 2510877 h 3253006"/>
                  <a:gd name="connsiteX11" fmla="*/ 5115874 w 5175445"/>
                  <a:gd name="connsiteY11" fmla="*/ 1930069 h 3253006"/>
                  <a:gd name="connsiteX12" fmla="*/ 5175445 w 5175445"/>
                  <a:gd name="connsiteY12" fmla="*/ 1623283 h 3253006"/>
                  <a:gd name="connsiteX13" fmla="*/ 5151617 w 5175445"/>
                  <a:gd name="connsiteY13" fmla="*/ 914399 h 3253006"/>
                  <a:gd name="connsiteX14" fmla="*/ 4815046 w 5175445"/>
                  <a:gd name="connsiteY14" fmla="*/ 411033 h 3253006"/>
                  <a:gd name="connsiteX15" fmla="*/ 4520174 w 5175445"/>
                  <a:gd name="connsiteY15" fmla="*/ 184667 h 3253006"/>
                  <a:gd name="connsiteX16" fmla="*/ 4484432 w 5175445"/>
                  <a:gd name="connsiteY16" fmla="*/ 208495 h 3253006"/>
                  <a:gd name="connsiteX17" fmla="*/ 4439755 w 5175445"/>
                  <a:gd name="connsiteY17" fmla="*/ 402098 h 3253006"/>
                  <a:gd name="connsiteX18" fmla="*/ 4433798 w 5175445"/>
                  <a:gd name="connsiteY18" fmla="*/ 464646 h 3253006"/>
                  <a:gd name="connsiteX19" fmla="*/ 4448690 w 5175445"/>
                  <a:gd name="connsiteY19" fmla="*/ 705905 h 3253006"/>
                  <a:gd name="connsiteX20" fmla="*/ 4156797 w 5175445"/>
                  <a:gd name="connsiteY20" fmla="*/ 318700 h 3253006"/>
                  <a:gd name="connsiteX21" fmla="*/ 3707044 w 5175445"/>
                  <a:gd name="connsiteY21" fmla="*/ 44677 h 3253006"/>
                  <a:gd name="connsiteX22" fmla="*/ 3126236 w 5175445"/>
                  <a:gd name="connsiteY22" fmla="*/ 74463 h 3253006"/>
                  <a:gd name="connsiteX23" fmla="*/ 2372675 w 5175445"/>
                  <a:gd name="connsiteY23" fmla="*/ 437840 h 3253006"/>
                  <a:gd name="connsiteX24" fmla="*/ 2262470 w 5175445"/>
                  <a:gd name="connsiteY24" fmla="*/ 360399 h 3253006"/>
                  <a:gd name="connsiteX25" fmla="*/ 1785910 w 5175445"/>
                  <a:gd name="connsiteY25" fmla="*/ 0 h 3253006"/>
                  <a:gd name="connsiteX26" fmla="*/ 1291478 w 5175445"/>
                  <a:gd name="connsiteY26" fmla="*/ 354442 h 3253006"/>
                  <a:gd name="connsiteX27" fmla="*/ 1321264 w 5175445"/>
                  <a:gd name="connsiteY27" fmla="*/ 1012691 h 3253006"/>
                  <a:gd name="connsiteX28" fmla="*/ 1243823 w 5175445"/>
                  <a:gd name="connsiteY28" fmla="*/ 1158637 h 3253006"/>
                  <a:gd name="connsiteX29" fmla="*/ 610954 w 5175445"/>
                  <a:gd name="connsiteY29" fmla="*/ 617382 h 3253006"/>
                  <a:gd name="connsiteX0" fmla="*/ 610954 w 5175445"/>
                  <a:gd name="connsiteY0" fmla="*/ 617382 h 3256221"/>
                  <a:gd name="connsiteX1" fmla="*/ 0 w 5175445"/>
                  <a:gd name="connsiteY1" fmla="*/ 806221 h 3256221"/>
                  <a:gd name="connsiteX2" fmla="*/ 12748 w 5175445"/>
                  <a:gd name="connsiteY2" fmla="*/ 2376135 h 3256221"/>
                  <a:gd name="connsiteX3" fmla="*/ 790260 w 5175445"/>
                  <a:gd name="connsiteY3" fmla="*/ 2608341 h 3256221"/>
                  <a:gd name="connsiteX4" fmla="*/ 1085724 w 5175445"/>
                  <a:gd name="connsiteY4" fmla="*/ 2304773 h 3256221"/>
                  <a:gd name="connsiteX5" fmla="*/ 1405139 w 5175445"/>
                  <a:gd name="connsiteY5" fmla="*/ 2258307 h 3256221"/>
                  <a:gd name="connsiteX6" fmla="*/ 2379343 w 5175445"/>
                  <a:gd name="connsiteY6" fmla="*/ 2835776 h 3256221"/>
                  <a:gd name="connsiteX7" fmla="*/ 3411100 w 5175445"/>
                  <a:gd name="connsiteY7" fmla="*/ 3253006 h 3256221"/>
                  <a:gd name="connsiteX8" fmla="*/ 3665349 w 5175445"/>
                  <a:gd name="connsiteY8" fmla="*/ 3256221 h 3256221"/>
                  <a:gd name="connsiteX9" fmla="*/ 3936389 w 5175445"/>
                  <a:gd name="connsiteY9" fmla="*/ 2781920 h 3256221"/>
                  <a:gd name="connsiteX10" fmla="*/ 4433798 w 5175445"/>
                  <a:gd name="connsiteY10" fmla="*/ 2510877 h 3256221"/>
                  <a:gd name="connsiteX11" fmla="*/ 5115874 w 5175445"/>
                  <a:gd name="connsiteY11" fmla="*/ 1930069 h 3256221"/>
                  <a:gd name="connsiteX12" fmla="*/ 5175445 w 5175445"/>
                  <a:gd name="connsiteY12" fmla="*/ 1623283 h 3256221"/>
                  <a:gd name="connsiteX13" fmla="*/ 5151617 w 5175445"/>
                  <a:gd name="connsiteY13" fmla="*/ 914399 h 3256221"/>
                  <a:gd name="connsiteX14" fmla="*/ 4815046 w 5175445"/>
                  <a:gd name="connsiteY14" fmla="*/ 411033 h 3256221"/>
                  <a:gd name="connsiteX15" fmla="*/ 4520174 w 5175445"/>
                  <a:gd name="connsiteY15" fmla="*/ 184667 h 3256221"/>
                  <a:gd name="connsiteX16" fmla="*/ 4484432 w 5175445"/>
                  <a:gd name="connsiteY16" fmla="*/ 208495 h 3256221"/>
                  <a:gd name="connsiteX17" fmla="*/ 4439755 w 5175445"/>
                  <a:gd name="connsiteY17" fmla="*/ 402098 h 3256221"/>
                  <a:gd name="connsiteX18" fmla="*/ 4433798 w 5175445"/>
                  <a:gd name="connsiteY18" fmla="*/ 464646 h 3256221"/>
                  <a:gd name="connsiteX19" fmla="*/ 4448690 w 5175445"/>
                  <a:gd name="connsiteY19" fmla="*/ 705905 h 3256221"/>
                  <a:gd name="connsiteX20" fmla="*/ 4156797 w 5175445"/>
                  <a:gd name="connsiteY20" fmla="*/ 318700 h 3256221"/>
                  <a:gd name="connsiteX21" fmla="*/ 3707044 w 5175445"/>
                  <a:gd name="connsiteY21" fmla="*/ 44677 h 3256221"/>
                  <a:gd name="connsiteX22" fmla="*/ 3126236 w 5175445"/>
                  <a:gd name="connsiteY22" fmla="*/ 74463 h 3256221"/>
                  <a:gd name="connsiteX23" fmla="*/ 2372675 w 5175445"/>
                  <a:gd name="connsiteY23" fmla="*/ 437840 h 3256221"/>
                  <a:gd name="connsiteX24" fmla="*/ 2262470 w 5175445"/>
                  <a:gd name="connsiteY24" fmla="*/ 360399 h 3256221"/>
                  <a:gd name="connsiteX25" fmla="*/ 1785910 w 5175445"/>
                  <a:gd name="connsiteY25" fmla="*/ 0 h 3256221"/>
                  <a:gd name="connsiteX26" fmla="*/ 1291478 w 5175445"/>
                  <a:gd name="connsiteY26" fmla="*/ 354442 h 3256221"/>
                  <a:gd name="connsiteX27" fmla="*/ 1321264 w 5175445"/>
                  <a:gd name="connsiteY27" fmla="*/ 1012691 h 3256221"/>
                  <a:gd name="connsiteX28" fmla="*/ 1243823 w 5175445"/>
                  <a:gd name="connsiteY28" fmla="*/ 1158637 h 3256221"/>
                  <a:gd name="connsiteX29" fmla="*/ 610954 w 5175445"/>
                  <a:gd name="connsiteY29" fmla="*/ 617382 h 3256221"/>
                  <a:gd name="connsiteX0" fmla="*/ 610954 w 5175445"/>
                  <a:gd name="connsiteY0" fmla="*/ 617382 h 3256221"/>
                  <a:gd name="connsiteX1" fmla="*/ 0 w 5175445"/>
                  <a:gd name="connsiteY1" fmla="*/ 806221 h 3256221"/>
                  <a:gd name="connsiteX2" fmla="*/ 12748 w 5175445"/>
                  <a:gd name="connsiteY2" fmla="*/ 2376135 h 3256221"/>
                  <a:gd name="connsiteX3" fmla="*/ 790260 w 5175445"/>
                  <a:gd name="connsiteY3" fmla="*/ 2608341 h 3256221"/>
                  <a:gd name="connsiteX4" fmla="*/ 1085724 w 5175445"/>
                  <a:gd name="connsiteY4" fmla="*/ 2304773 h 3256221"/>
                  <a:gd name="connsiteX5" fmla="*/ 1405139 w 5175445"/>
                  <a:gd name="connsiteY5" fmla="*/ 2258307 h 3256221"/>
                  <a:gd name="connsiteX6" fmla="*/ 2379343 w 5175445"/>
                  <a:gd name="connsiteY6" fmla="*/ 2835776 h 3256221"/>
                  <a:gd name="connsiteX7" fmla="*/ 3411100 w 5175445"/>
                  <a:gd name="connsiteY7" fmla="*/ 3253006 h 3256221"/>
                  <a:gd name="connsiteX8" fmla="*/ 3665349 w 5175445"/>
                  <a:gd name="connsiteY8" fmla="*/ 3256221 h 3256221"/>
                  <a:gd name="connsiteX9" fmla="*/ 4290003 w 5175445"/>
                  <a:gd name="connsiteY9" fmla="*/ 3028185 h 3256221"/>
                  <a:gd name="connsiteX10" fmla="*/ 4433798 w 5175445"/>
                  <a:gd name="connsiteY10" fmla="*/ 2510877 h 3256221"/>
                  <a:gd name="connsiteX11" fmla="*/ 5115874 w 5175445"/>
                  <a:gd name="connsiteY11" fmla="*/ 1930069 h 3256221"/>
                  <a:gd name="connsiteX12" fmla="*/ 5175445 w 5175445"/>
                  <a:gd name="connsiteY12" fmla="*/ 1623283 h 3256221"/>
                  <a:gd name="connsiteX13" fmla="*/ 5151617 w 5175445"/>
                  <a:gd name="connsiteY13" fmla="*/ 914399 h 3256221"/>
                  <a:gd name="connsiteX14" fmla="*/ 4815046 w 5175445"/>
                  <a:gd name="connsiteY14" fmla="*/ 411033 h 3256221"/>
                  <a:gd name="connsiteX15" fmla="*/ 4520174 w 5175445"/>
                  <a:gd name="connsiteY15" fmla="*/ 184667 h 3256221"/>
                  <a:gd name="connsiteX16" fmla="*/ 4484432 w 5175445"/>
                  <a:gd name="connsiteY16" fmla="*/ 208495 h 3256221"/>
                  <a:gd name="connsiteX17" fmla="*/ 4439755 w 5175445"/>
                  <a:gd name="connsiteY17" fmla="*/ 402098 h 3256221"/>
                  <a:gd name="connsiteX18" fmla="*/ 4433798 w 5175445"/>
                  <a:gd name="connsiteY18" fmla="*/ 464646 h 3256221"/>
                  <a:gd name="connsiteX19" fmla="*/ 4448690 w 5175445"/>
                  <a:gd name="connsiteY19" fmla="*/ 705905 h 3256221"/>
                  <a:gd name="connsiteX20" fmla="*/ 4156797 w 5175445"/>
                  <a:gd name="connsiteY20" fmla="*/ 318700 h 3256221"/>
                  <a:gd name="connsiteX21" fmla="*/ 3707044 w 5175445"/>
                  <a:gd name="connsiteY21" fmla="*/ 44677 h 3256221"/>
                  <a:gd name="connsiteX22" fmla="*/ 3126236 w 5175445"/>
                  <a:gd name="connsiteY22" fmla="*/ 74463 h 3256221"/>
                  <a:gd name="connsiteX23" fmla="*/ 2372675 w 5175445"/>
                  <a:gd name="connsiteY23" fmla="*/ 437840 h 3256221"/>
                  <a:gd name="connsiteX24" fmla="*/ 2262470 w 5175445"/>
                  <a:gd name="connsiteY24" fmla="*/ 360399 h 3256221"/>
                  <a:gd name="connsiteX25" fmla="*/ 1785910 w 5175445"/>
                  <a:gd name="connsiteY25" fmla="*/ 0 h 3256221"/>
                  <a:gd name="connsiteX26" fmla="*/ 1291478 w 5175445"/>
                  <a:gd name="connsiteY26" fmla="*/ 354442 h 3256221"/>
                  <a:gd name="connsiteX27" fmla="*/ 1321264 w 5175445"/>
                  <a:gd name="connsiteY27" fmla="*/ 1012691 h 3256221"/>
                  <a:gd name="connsiteX28" fmla="*/ 1243823 w 5175445"/>
                  <a:gd name="connsiteY28" fmla="*/ 1158637 h 3256221"/>
                  <a:gd name="connsiteX29" fmla="*/ 610954 w 5175445"/>
                  <a:gd name="connsiteY29" fmla="*/ 617382 h 3256221"/>
                  <a:gd name="connsiteX0" fmla="*/ 610954 w 5175445"/>
                  <a:gd name="connsiteY0" fmla="*/ 617382 h 3256221"/>
                  <a:gd name="connsiteX1" fmla="*/ 0 w 5175445"/>
                  <a:gd name="connsiteY1" fmla="*/ 806221 h 3256221"/>
                  <a:gd name="connsiteX2" fmla="*/ 12748 w 5175445"/>
                  <a:gd name="connsiteY2" fmla="*/ 2376135 h 3256221"/>
                  <a:gd name="connsiteX3" fmla="*/ 790260 w 5175445"/>
                  <a:gd name="connsiteY3" fmla="*/ 2608341 h 3256221"/>
                  <a:gd name="connsiteX4" fmla="*/ 1085724 w 5175445"/>
                  <a:gd name="connsiteY4" fmla="*/ 2304773 h 3256221"/>
                  <a:gd name="connsiteX5" fmla="*/ 1405139 w 5175445"/>
                  <a:gd name="connsiteY5" fmla="*/ 2258307 h 3256221"/>
                  <a:gd name="connsiteX6" fmla="*/ 2379343 w 5175445"/>
                  <a:gd name="connsiteY6" fmla="*/ 2835776 h 3256221"/>
                  <a:gd name="connsiteX7" fmla="*/ 3411100 w 5175445"/>
                  <a:gd name="connsiteY7" fmla="*/ 3253006 h 3256221"/>
                  <a:gd name="connsiteX8" fmla="*/ 3665349 w 5175445"/>
                  <a:gd name="connsiteY8" fmla="*/ 3256221 h 3256221"/>
                  <a:gd name="connsiteX9" fmla="*/ 4290003 w 5175445"/>
                  <a:gd name="connsiteY9" fmla="*/ 3028185 h 3256221"/>
                  <a:gd name="connsiteX10" fmla="*/ 5052622 w 5175445"/>
                  <a:gd name="connsiteY10" fmla="*/ 2504564 h 3256221"/>
                  <a:gd name="connsiteX11" fmla="*/ 5115874 w 5175445"/>
                  <a:gd name="connsiteY11" fmla="*/ 1930069 h 3256221"/>
                  <a:gd name="connsiteX12" fmla="*/ 5175445 w 5175445"/>
                  <a:gd name="connsiteY12" fmla="*/ 1623283 h 3256221"/>
                  <a:gd name="connsiteX13" fmla="*/ 5151617 w 5175445"/>
                  <a:gd name="connsiteY13" fmla="*/ 914399 h 3256221"/>
                  <a:gd name="connsiteX14" fmla="*/ 4815046 w 5175445"/>
                  <a:gd name="connsiteY14" fmla="*/ 411033 h 3256221"/>
                  <a:gd name="connsiteX15" fmla="*/ 4520174 w 5175445"/>
                  <a:gd name="connsiteY15" fmla="*/ 184667 h 3256221"/>
                  <a:gd name="connsiteX16" fmla="*/ 4484432 w 5175445"/>
                  <a:gd name="connsiteY16" fmla="*/ 208495 h 3256221"/>
                  <a:gd name="connsiteX17" fmla="*/ 4439755 w 5175445"/>
                  <a:gd name="connsiteY17" fmla="*/ 402098 h 3256221"/>
                  <a:gd name="connsiteX18" fmla="*/ 4433798 w 5175445"/>
                  <a:gd name="connsiteY18" fmla="*/ 464646 h 3256221"/>
                  <a:gd name="connsiteX19" fmla="*/ 4448690 w 5175445"/>
                  <a:gd name="connsiteY19" fmla="*/ 705905 h 3256221"/>
                  <a:gd name="connsiteX20" fmla="*/ 4156797 w 5175445"/>
                  <a:gd name="connsiteY20" fmla="*/ 318700 h 3256221"/>
                  <a:gd name="connsiteX21" fmla="*/ 3707044 w 5175445"/>
                  <a:gd name="connsiteY21" fmla="*/ 44677 h 3256221"/>
                  <a:gd name="connsiteX22" fmla="*/ 3126236 w 5175445"/>
                  <a:gd name="connsiteY22" fmla="*/ 74463 h 3256221"/>
                  <a:gd name="connsiteX23" fmla="*/ 2372675 w 5175445"/>
                  <a:gd name="connsiteY23" fmla="*/ 437840 h 3256221"/>
                  <a:gd name="connsiteX24" fmla="*/ 2262470 w 5175445"/>
                  <a:gd name="connsiteY24" fmla="*/ 360399 h 3256221"/>
                  <a:gd name="connsiteX25" fmla="*/ 1785910 w 5175445"/>
                  <a:gd name="connsiteY25" fmla="*/ 0 h 3256221"/>
                  <a:gd name="connsiteX26" fmla="*/ 1291478 w 5175445"/>
                  <a:gd name="connsiteY26" fmla="*/ 354442 h 3256221"/>
                  <a:gd name="connsiteX27" fmla="*/ 1321264 w 5175445"/>
                  <a:gd name="connsiteY27" fmla="*/ 1012691 h 3256221"/>
                  <a:gd name="connsiteX28" fmla="*/ 1243823 w 5175445"/>
                  <a:gd name="connsiteY28" fmla="*/ 1158637 h 3256221"/>
                  <a:gd name="connsiteX29" fmla="*/ 610954 w 5175445"/>
                  <a:gd name="connsiteY29" fmla="*/ 617382 h 3256221"/>
                  <a:gd name="connsiteX0" fmla="*/ 610954 w 5602091"/>
                  <a:gd name="connsiteY0" fmla="*/ 617382 h 3256221"/>
                  <a:gd name="connsiteX1" fmla="*/ 0 w 5602091"/>
                  <a:gd name="connsiteY1" fmla="*/ 806221 h 3256221"/>
                  <a:gd name="connsiteX2" fmla="*/ 12748 w 5602091"/>
                  <a:gd name="connsiteY2" fmla="*/ 2376135 h 3256221"/>
                  <a:gd name="connsiteX3" fmla="*/ 790260 w 5602091"/>
                  <a:gd name="connsiteY3" fmla="*/ 2608341 h 3256221"/>
                  <a:gd name="connsiteX4" fmla="*/ 1085724 w 5602091"/>
                  <a:gd name="connsiteY4" fmla="*/ 2304773 h 3256221"/>
                  <a:gd name="connsiteX5" fmla="*/ 1405139 w 5602091"/>
                  <a:gd name="connsiteY5" fmla="*/ 2258307 h 3256221"/>
                  <a:gd name="connsiteX6" fmla="*/ 2379343 w 5602091"/>
                  <a:gd name="connsiteY6" fmla="*/ 2835776 h 3256221"/>
                  <a:gd name="connsiteX7" fmla="*/ 3411100 w 5602091"/>
                  <a:gd name="connsiteY7" fmla="*/ 3253006 h 3256221"/>
                  <a:gd name="connsiteX8" fmla="*/ 3665349 w 5602091"/>
                  <a:gd name="connsiteY8" fmla="*/ 3256221 h 3256221"/>
                  <a:gd name="connsiteX9" fmla="*/ 4290003 w 5602091"/>
                  <a:gd name="connsiteY9" fmla="*/ 3028185 h 3256221"/>
                  <a:gd name="connsiteX10" fmla="*/ 5052622 w 5602091"/>
                  <a:gd name="connsiteY10" fmla="*/ 2504564 h 3256221"/>
                  <a:gd name="connsiteX11" fmla="*/ 5602091 w 5602091"/>
                  <a:gd name="connsiteY11" fmla="*/ 2018471 h 3256221"/>
                  <a:gd name="connsiteX12" fmla="*/ 5175445 w 5602091"/>
                  <a:gd name="connsiteY12" fmla="*/ 1623283 h 3256221"/>
                  <a:gd name="connsiteX13" fmla="*/ 5151617 w 5602091"/>
                  <a:gd name="connsiteY13" fmla="*/ 914399 h 3256221"/>
                  <a:gd name="connsiteX14" fmla="*/ 4815046 w 5602091"/>
                  <a:gd name="connsiteY14" fmla="*/ 411033 h 3256221"/>
                  <a:gd name="connsiteX15" fmla="*/ 4520174 w 5602091"/>
                  <a:gd name="connsiteY15" fmla="*/ 184667 h 3256221"/>
                  <a:gd name="connsiteX16" fmla="*/ 4484432 w 5602091"/>
                  <a:gd name="connsiteY16" fmla="*/ 208495 h 3256221"/>
                  <a:gd name="connsiteX17" fmla="*/ 4439755 w 5602091"/>
                  <a:gd name="connsiteY17" fmla="*/ 402098 h 3256221"/>
                  <a:gd name="connsiteX18" fmla="*/ 4433798 w 5602091"/>
                  <a:gd name="connsiteY18" fmla="*/ 464646 h 3256221"/>
                  <a:gd name="connsiteX19" fmla="*/ 4448690 w 5602091"/>
                  <a:gd name="connsiteY19" fmla="*/ 705905 h 3256221"/>
                  <a:gd name="connsiteX20" fmla="*/ 4156797 w 5602091"/>
                  <a:gd name="connsiteY20" fmla="*/ 318700 h 3256221"/>
                  <a:gd name="connsiteX21" fmla="*/ 3707044 w 5602091"/>
                  <a:gd name="connsiteY21" fmla="*/ 44677 h 3256221"/>
                  <a:gd name="connsiteX22" fmla="*/ 3126236 w 5602091"/>
                  <a:gd name="connsiteY22" fmla="*/ 74463 h 3256221"/>
                  <a:gd name="connsiteX23" fmla="*/ 2372675 w 5602091"/>
                  <a:gd name="connsiteY23" fmla="*/ 437840 h 3256221"/>
                  <a:gd name="connsiteX24" fmla="*/ 2262470 w 5602091"/>
                  <a:gd name="connsiteY24" fmla="*/ 360399 h 3256221"/>
                  <a:gd name="connsiteX25" fmla="*/ 1785910 w 5602091"/>
                  <a:gd name="connsiteY25" fmla="*/ 0 h 3256221"/>
                  <a:gd name="connsiteX26" fmla="*/ 1291478 w 5602091"/>
                  <a:gd name="connsiteY26" fmla="*/ 354442 h 3256221"/>
                  <a:gd name="connsiteX27" fmla="*/ 1321264 w 5602091"/>
                  <a:gd name="connsiteY27" fmla="*/ 1012691 h 3256221"/>
                  <a:gd name="connsiteX28" fmla="*/ 1243823 w 5602091"/>
                  <a:gd name="connsiteY28" fmla="*/ 1158637 h 3256221"/>
                  <a:gd name="connsiteX29" fmla="*/ 610954 w 5602091"/>
                  <a:gd name="connsiteY29" fmla="*/ 617382 h 3256221"/>
                  <a:gd name="connsiteX0" fmla="*/ 610954 w 5602091"/>
                  <a:gd name="connsiteY0" fmla="*/ 617382 h 3256221"/>
                  <a:gd name="connsiteX1" fmla="*/ 0 w 5602091"/>
                  <a:gd name="connsiteY1" fmla="*/ 806221 h 3256221"/>
                  <a:gd name="connsiteX2" fmla="*/ 12748 w 5602091"/>
                  <a:gd name="connsiteY2" fmla="*/ 2376135 h 3256221"/>
                  <a:gd name="connsiteX3" fmla="*/ 790260 w 5602091"/>
                  <a:gd name="connsiteY3" fmla="*/ 2608341 h 3256221"/>
                  <a:gd name="connsiteX4" fmla="*/ 1085724 w 5602091"/>
                  <a:gd name="connsiteY4" fmla="*/ 2304773 h 3256221"/>
                  <a:gd name="connsiteX5" fmla="*/ 1405139 w 5602091"/>
                  <a:gd name="connsiteY5" fmla="*/ 2258307 h 3256221"/>
                  <a:gd name="connsiteX6" fmla="*/ 2379343 w 5602091"/>
                  <a:gd name="connsiteY6" fmla="*/ 2835776 h 3256221"/>
                  <a:gd name="connsiteX7" fmla="*/ 3411100 w 5602091"/>
                  <a:gd name="connsiteY7" fmla="*/ 3253006 h 3256221"/>
                  <a:gd name="connsiteX8" fmla="*/ 3665349 w 5602091"/>
                  <a:gd name="connsiteY8" fmla="*/ 3256221 h 3256221"/>
                  <a:gd name="connsiteX9" fmla="*/ 4290003 w 5602091"/>
                  <a:gd name="connsiteY9" fmla="*/ 3028185 h 3256221"/>
                  <a:gd name="connsiteX10" fmla="*/ 5052622 w 5602091"/>
                  <a:gd name="connsiteY10" fmla="*/ 2504564 h 3256221"/>
                  <a:gd name="connsiteX11" fmla="*/ 5602091 w 5602091"/>
                  <a:gd name="connsiteY11" fmla="*/ 2018471 h 3256221"/>
                  <a:gd name="connsiteX12" fmla="*/ 5579574 w 5602091"/>
                  <a:gd name="connsiteY12" fmla="*/ 1181267 h 3256221"/>
                  <a:gd name="connsiteX13" fmla="*/ 5151617 w 5602091"/>
                  <a:gd name="connsiteY13" fmla="*/ 914399 h 3256221"/>
                  <a:gd name="connsiteX14" fmla="*/ 4815046 w 5602091"/>
                  <a:gd name="connsiteY14" fmla="*/ 411033 h 3256221"/>
                  <a:gd name="connsiteX15" fmla="*/ 4520174 w 5602091"/>
                  <a:gd name="connsiteY15" fmla="*/ 184667 h 3256221"/>
                  <a:gd name="connsiteX16" fmla="*/ 4484432 w 5602091"/>
                  <a:gd name="connsiteY16" fmla="*/ 208495 h 3256221"/>
                  <a:gd name="connsiteX17" fmla="*/ 4439755 w 5602091"/>
                  <a:gd name="connsiteY17" fmla="*/ 402098 h 3256221"/>
                  <a:gd name="connsiteX18" fmla="*/ 4433798 w 5602091"/>
                  <a:gd name="connsiteY18" fmla="*/ 464646 h 3256221"/>
                  <a:gd name="connsiteX19" fmla="*/ 4448690 w 5602091"/>
                  <a:gd name="connsiteY19" fmla="*/ 705905 h 3256221"/>
                  <a:gd name="connsiteX20" fmla="*/ 4156797 w 5602091"/>
                  <a:gd name="connsiteY20" fmla="*/ 318700 h 3256221"/>
                  <a:gd name="connsiteX21" fmla="*/ 3707044 w 5602091"/>
                  <a:gd name="connsiteY21" fmla="*/ 44677 h 3256221"/>
                  <a:gd name="connsiteX22" fmla="*/ 3126236 w 5602091"/>
                  <a:gd name="connsiteY22" fmla="*/ 74463 h 3256221"/>
                  <a:gd name="connsiteX23" fmla="*/ 2372675 w 5602091"/>
                  <a:gd name="connsiteY23" fmla="*/ 437840 h 3256221"/>
                  <a:gd name="connsiteX24" fmla="*/ 2262470 w 5602091"/>
                  <a:gd name="connsiteY24" fmla="*/ 360399 h 3256221"/>
                  <a:gd name="connsiteX25" fmla="*/ 1785910 w 5602091"/>
                  <a:gd name="connsiteY25" fmla="*/ 0 h 3256221"/>
                  <a:gd name="connsiteX26" fmla="*/ 1291478 w 5602091"/>
                  <a:gd name="connsiteY26" fmla="*/ 354442 h 3256221"/>
                  <a:gd name="connsiteX27" fmla="*/ 1321264 w 5602091"/>
                  <a:gd name="connsiteY27" fmla="*/ 1012691 h 3256221"/>
                  <a:gd name="connsiteX28" fmla="*/ 1243823 w 5602091"/>
                  <a:gd name="connsiteY28" fmla="*/ 1158637 h 3256221"/>
                  <a:gd name="connsiteX29" fmla="*/ 610954 w 5602091"/>
                  <a:gd name="connsiteY29" fmla="*/ 617382 h 3256221"/>
                  <a:gd name="connsiteX0" fmla="*/ 610954 w 5602091"/>
                  <a:gd name="connsiteY0" fmla="*/ 617382 h 3256221"/>
                  <a:gd name="connsiteX1" fmla="*/ 0 w 5602091"/>
                  <a:gd name="connsiteY1" fmla="*/ 806221 h 3256221"/>
                  <a:gd name="connsiteX2" fmla="*/ 12748 w 5602091"/>
                  <a:gd name="connsiteY2" fmla="*/ 2376135 h 3256221"/>
                  <a:gd name="connsiteX3" fmla="*/ 790260 w 5602091"/>
                  <a:gd name="connsiteY3" fmla="*/ 2608341 h 3256221"/>
                  <a:gd name="connsiteX4" fmla="*/ 1085724 w 5602091"/>
                  <a:gd name="connsiteY4" fmla="*/ 2304773 h 3256221"/>
                  <a:gd name="connsiteX5" fmla="*/ 1405139 w 5602091"/>
                  <a:gd name="connsiteY5" fmla="*/ 2258307 h 3256221"/>
                  <a:gd name="connsiteX6" fmla="*/ 2379343 w 5602091"/>
                  <a:gd name="connsiteY6" fmla="*/ 2835776 h 3256221"/>
                  <a:gd name="connsiteX7" fmla="*/ 3411100 w 5602091"/>
                  <a:gd name="connsiteY7" fmla="*/ 3253006 h 3256221"/>
                  <a:gd name="connsiteX8" fmla="*/ 3665349 w 5602091"/>
                  <a:gd name="connsiteY8" fmla="*/ 3256221 h 3256221"/>
                  <a:gd name="connsiteX9" fmla="*/ 4290003 w 5602091"/>
                  <a:gd name="connsiteY9" fmla="*/ 3028185 h 3256221"/>
                  <a:gd name="connsiteX10" fmla="*/ 5052622 w 5602091"/>
                  <a:gd name="connsiteY10" fmla="*/ 2504564 h 3256221"/>
                  <a:gd name="connsiteX11" fmla="*/ 5602091 w 5602091"/>
                  <a:gd name="connsiteY11" fmla="*/ 2018471 h 3256221"/>
                  <a:gd name="connsiteX12" fmla="*/ 5579574 w 5602091"/>
                  <a:gd name="connsiteY12" fmla="*/ 1181267 h 3256221"/>
                  <a:gd name="connsiteX13" fmla="*/ 5435772 w 5602091"/>
                  <a:gd name="connsiteY13" fmla="*/ 655504 h 3256221"/>
                  <a:gd name="connsiteX14" fmla="*/ 4815046 w 5602091"/>
                  <a:gd name="connsiteY14" fmla="*/ 411033 h 3256221"/>
                  <a:gd name="connsiteX15" fmla="*/ 4520174 w 5602091"/>
                  <a:gd name="connsiteY15" fmla="*/ 184667 h 3256221"/>
                  <a:gd name="connsiteX16" fmla="*/ 4484432 w 5602091"/>
                  <a:gd name="connsiteY16" fmla="*/ 208495 h 3256221"/>
                  <a:gd name="connsiteX17" fmla="*/ 4439755 w 5602091"/>
                  <a:gd name="connsiteY17" fmla="*/ 402098 h 3256221"/>
                  <a:gd name="connsiteX18" fmla="*/ 4433798 w 5602091"/>
                  <a:gd name="connsiteY18" fmla="*/ 464646 h 3256221"/>
                  <a:gd name="connsiteX19" fmla="*/ 4448690 w 5602091"/>
                  <a:gd name="connsiteY19" fmla="*/ 705905 h 3256221"/>
                  <a:gd name="connsiteX20" fmla="*/ 4156797 w 5602091"/>
                  <a:gd name="connsiteY20" fmla="*/ 318700 h 3256221"/>
                  <a:gd name="connsiteX21" fmla="*/ 3707044 w 5602091"/>
                  <a:gd name="connsiteY21" fmla="*/ 44677 h 3256221"/>
                  <a:gd name="connsiteX22" fmla="*/ 3126236 w 5602091"/>
                  <a:gd name="connsiteY22" fmla="*/ 74463 h 3256221"/>
                  <a:gd name="connsiteX23" fmla="*/ 2372675 w 5602091"/>
                  <a:gd name="connsiteY23" fmla="*/ 437840 h 3256221"/>
                  <a:gd name="connsiteX24" fmla="*/ 2262470 w 5602091"/>
                  <a:gd name="connsiteY24" fmla="*/ 360399 h 3256221"/>
                  <a:gd name="connsiteX25" fmla="*/ 1785910 w 5602091"/>
                  <a:gd name="connsiteY25" fmla="*/ 0 h 3256221"/>
                  <a:gd name="connsiteX26" fmla="*/ 1291478 w 5602091"/>
                  <a:gd name="connsiteY26" fmla="*/ 354442 h 3256221"/>
                  <a:gd name="connsiteX27" fmla="*/ 1321264 w 5602091"/>
                  <a:gd name="connsiteY27" fmla="*/ 1012691 h 3256221"/>
                  <a:gd name="connsiteX28" fmla="*/ 1243823 w 5602091"/>
                  <a:gd name="connsiteY28" fmla="*/ 1158637 h 3256221"/>
                  <a:gd name="connsiteX29" fmla="*/ 610954 w 5602091"/>
                  <a:gd name="connsiteY29" fmla="*/ 617382 h 3256221"/>
                  <a:gd name="connsiteX0" fmla="*/ 610954 w 5602091"/>
                  <a:gd name="connsiteY0" fmla="*/ 617382 h 3256221"/>
                  <a:gd name="connsiteX1" fmla="*/ 0 w 5602091"/>
                  <a:gd name="connsiteY1" fmla="*/ 806221 h 3256221"/>
                  <a:gd name="connsiteX2" fmla="*/ 12748 w 5602091"/>
                  <a:gd name="connsiteY2" fmla="*/ 2376135 h 3256221"/>
                  <a:gd name="connsiteX3" fmla="*/ 790260 w 5602091"/>
                  <a:gd name="connsiteY3" fmla="*/ 2608341 h 3256221"/>
                  <a:gd name="connsiteX4" fmla="*/ 1085724 w 5602091"/>
                  <a:gd name="connsiteY4" fmla="*/ 2304773 h 3256221"/>
                  <a:gd name="connsiteX5" fmla="*/ 1405139 w 5602091"/>
                  <a:gd name="connsiteY5" fmla="*/ 2258307 h 3256221"/>
                  <a:gd name="connsiteX6" fmla="*/ 2379343 w 5602091"/>
                  <a:gd name="connsiteY6" fmla="*/ 2835776 h 3256221"/>
                  <a:gd name="connsiteX7" fmla="*/ 3411100 w 5602091"/>
                  <a:gd name="connsiteY7" fmla="*/ 3253006 h 3256221"/>
                  <a:gd name="connsiteX8" fmla="*/ 3665349 w 5602091"/>
                  <a:gd name="connsiteY8" fmla="*/ 3256221 h 3256221"/>
                  <a:gd name="connsiteX9" fmla="*/ 4290003 w 5602091"/>
                  <a:gd name="connsiteY9" fmla="*/ 3028185 h 3256221"/>
                  <a:gd name="connsiteX10" fmla="*/ 5052622 w 5602091"/>
                  <a:gd name="connsiteY10" fmla="*/ 2504564 h 3256221"/>
                  <a:gd name="connsiteX11" fmla="*/ 5602091 w 5602091"/>
                  <a:gd name="connsiteY11" fmla="*/ 2018471 h 3256221"/>
                  <a:gd name="connsiteX12" fmla="*/ 5579574 w 5602091"/>
                  <a:gd name="connsiteY12" fmla="*/ 1181267 h 3256221"/>
                  <a:gd name="connsiteX13" fmla="*/ 5435772 w 5602091"/>
                  <a:gd name="connsiteY13" fmla="*/ 655504 h 3256221"/>
                  <a:gd name="connsiteX14" fmla="*/ 4922393 w 5602091"/>
                  <a:gd name="connsiteY14" fmla="*/ 303687 h 3256221"/>
                  <a:gd name="connsiteX15" fmla="*/ 4520174 w 5602091"/>
                  <a:gd name="connsiteY15" fmla="*/ 184667 h 3256221"/>
                  <a:gd name="connsiteX16" fmla="*/ 4484432 w 5602091"/>
                  <a:gd name="connsiteY16" fmla="*/ 208495 h 3256221"/>
                  <a:gd name="connsiteX17" fmla="*/ 4439755 w 5602091"/>
                  <a:gd name="connsiteY17" fmla="*/ 402098 h 3256221"/>
                  <a:gd name="connsiteX18" fmla="*/ 4433798 w 5602091"/>
                  <a:gd name="connsiteY18" fmla="*/ 464646 h 3256221"/>
                  <a:gd name="connsiteX19" fmla="*/ 4448690 w 5602091"/>
                  <a:gd name="connsiteY19" fmla="*/ 705905 h 3256221"/>
                  <a:gd name="connsiteX20" fmla="*/ 4156797 w 5602091"/>
                  <a:gd name="connsiteY20" fmla="*/ 318700 h 3256221"/>
                  <a:gd name="connsiteX21" fmla="*/ 3707044 w 5602091"/>
                  <a:gd name="connsiteY21" fmla="*/ 44677 h 3256221"/>
                  <a:gd name="connsiteX22" fmla="*/ 3126236 w 5602091"/>
                  <a:gd name="connsiteY22" fmla="*/ 74463 h 3256221"/>
                  <a:gd name="connsiteX23" fmla="*/ 2372675 w 5602091"/>
                  <a:gd name="connsiteY23" fmla="*/ 437840 h 3256221"/>
                  <a:gd name="connsiteX24" fmla="*/ 2262470 w 5602091"/>
                  <a:gd name="connsiteY24" fmla="*/ 360399 h 3256221"/>
                  <a:gd name="connsiteX25" fmla="*/ 1785910 w 5602091"/>
                  <a:gd name="connsiteY25" fmla="*/ 0 h 3256221"/>
                  <a:gd name="connsiteX26" fmla="*/ 1291478 w 5602091"/>
                  <a:gd name="connsiteY26" fmla="*/ 354442 h 3256221"/>
                  <a:gd name="connsiteX27" fmla="*/ 1321264 w 5602091"/>
                  <a:gd name="connsiteY27" fmla="*/ 1012691 h 3256221"/>
                  <a:gd name="connsiteX28" fmla="*/ 1243823 w 5602091"/>
                  <a:gd name="connsiteY28" fmla="*/ 1158637 h 3256221"/>
                  <a:gd name="connsiteX29" fmla="*/ 610954 w 5602091"/>
                  <a:gd name="connsiteY29" fmla="*/ 617382 h 3256221"/>
                  <a:gd name="connsiteX0" fmla="*/ 610954 w 5602091"/>
                  <a:gd name="connsiteY0" fmla="*/ 617382 h 3256221"/>
                  <a:gd name="connsiteX1" fmla="*/ 0 w 5602091"/>
                  <a:gd name="connsiteY1" fmla="*/ 806221 h 3256221"/>
                  <a:gd name="connsiteX2" fmla="*/ 12748 w 5602091"/>
                  <a:gd name="connsiteY2" fmla="*/ 2376135 h 3256221"/>
                  <a:gd name="connsiteX3" fmla="*/ 790260 w 5602091"/>
                  <a:gd name="connsiteY3" fmla="*/ 2608341 h 3256221"/>
                  <a:gd name="connsiteX4" fmla="*/ 1085724 w 5602091"/>
                  <a:gd name="connsiteY4" fmla="*/ 2304773 h 3256221"/>
                  <a:gd name="connsiteX5" fmla="*/ 1405139 w 5602091"/>
                  <a:gd name="connsiteY5" fmla="*/ 2258307 h 3256221"/>
                  <a:gd name="connsiteX6" fmla="*/ 2379343 w 5602091"/>
                  <a:gd name="connsiteY6" fmla="*/ 2835776 h 3256221"/>
                  <a:gd name="connsiteX7" fmla="*/ 3411100 w 5602091"/>
                  <a:gd name="connsiteY7" fmla="*/ 3253006 h 3256221"/>
                  <a:gd name="connsiteX8" fmla="*/ 3665349 w 5602091"/>
                  <a:gd name="connsiteY8" fmla="*/ 3256221 h 3256221"/>
                  <a:gd name="connsiteX9" fmla="*/ 4290003 w 5602091"/>
                  <a:gd name="connsiteY9" fmla="*/ 3028185 h 3256221"/>
                  <a:gd name="connsiteX10" fmla="*/ 4673750 w 5602091"/>
                  <a:gd name="connsiteY10" fmla="*/ 2769774 h 3256221"/>
                  <a:gd name="connsiteX11" fmla="*/ 5602091 w 5602091"/>
                  <a:gd name="connsiteY11" fmla="*/ 2018471 h 3256221"/>
                  <a:gd name="connsiteX12" fmla="*/ 5579574 w 5602091"/>
                  <a:gd name="connsiteY12" fmla="*/ 1181267 h 3256221"/>
                  <a:gd name="connsiteX13" fmla="*/ 5435772 w 5602091"/>
                  <a:gd name="connsiteY13" fmla="*/ 655504 h 3256221"/>
                  <a:gd name="connsiteX14" fmla="*/ 4922393 w 5602091"/>
                  <a:gd name="connsiteY14" fmla="*/ 303687 h 3256221"/>
                  <a:gd name="connsiteX15" fmla="*/ 4520174 w 5602091"/>
                  <a:gd name="connsiteY15" fmla="*/ 184667 h 3256221"/>
                  <a:gd name="connsiteX16" fmla="*/ 4484432 w 5602091"/>
                  <a:gd name="connsiteY16" fmla="*/ 208495 h 3256221"/>
                  <a:gd name="connsiteX17" fmla="*/ 4439755 w 5602091"/>
                  <a:gd name="connsiteY17" fmla="*/ 402098 h 3256221"/>
                  <a:gd name="connsiteX18" fmla="*/ 4433798 w 5602091"/>
                  <a:gd name="connsiteY18" fmla="*/ 464646 h 3256221"/>
                  <a:gd name="connsiteX19" fmla="*/ 4448690 w 5602091"/>
                  <a:gd name="connsiteY19" fmla="*/ 705905 h 3256221"/>
                  <a:gd name="connsiteX20" fmla="*/ 4156797 w 5602091"/>
                  <a:gd name="connsiteY20" fmla="*/ 318700 h 3256221"/>
                  <a:gd name="connsiteX21" fmla="*/ 3707044 w 5602091"/>
                  <a:gd name="connsiteY21" fmla="*/ 44677 h 3256221"/>
                  <a:gd name="connsiteX22" fmla="*/ 3126236 w 5602091"/>
                  <a:gd name="connsiteY22" fmla="*/ 74463 h 3256221"/>
                  <a:gd name="connsiteX23" fmla="*/ 2372675 w 5602091"/>
                  <a:gd name="connsiteY23" fmla="*/ 437840 h 3256221"/>
                  <a:gd name="connsiteX24" fmla="*/ 2262470 w 5602091"/>
                  <a:gd name="connsiteY24" fmla="*/ 360399 h 3256221"/>
                  <a:gd name="connsiteX25" fmla="*/ 1785910 w 5602091"/>
                  <a:gd name="connsiteY25" fmla="*/ 0 h 3256221"/>
                  <a:gd name="connsiteX26" fmla="*/ 1291478 w 5602091"/>
                  <a:gd name="connsiteY26" fmla="*/ 354442 h 3256221"/>
                  <a:gd name="connsiteX27" fmla="*/ 1321264 w 5602091"/>
                  <a:gd name="connsiteY27" fmla="*/ 1012691 h 3256221"/>
                  <a:gd name="connsiteX28" fmla="*/ 1243823 w 5602091"/>
                  <a:gd name="connsiteY28" fmla="*/ 1158637 h 3256221"/>
                  <a:gd name="connsiteX29" fmla="*/ 610954 w 5602091"/>
                  <a:gd name="connsiteY29" fmla="*/ 617382 h 3256221"/>
                  <a:gd name="connsiteX0" fmla="*/ 610954 w 5579574"/>
                  <a:gd name="connsiteY0" fmla="*/ 617382 h 3256221"/>
                  <a:gd name="connsiteX1" fmla="*/ 0 w 5579574"/>
                  <a:gd name="connsiteY1" fmla="*/ 806221 h 3256221"/>
                  <a:gd name="connsiteX2" fmla="*/ 12748 w 5579574"/>
                  <a:gd name="connsiteY2" fmla="*/ 2376135 h 3256221"/>
                  <a:gd name="connsiteX3" fmla="*/ 790260 w 5579574"/>
                  <a:gd name="connsiteY3" fmla="*/ 2608341 h 3256221"/>
                  <a:gd name="connsiteX4" fmla="*/ 1085724 w 5579574"/>
                  <a:gd name="connsiteY4" fmla="*/ 2304773 h 3256221"/>
                  <a:gd name="connsiteX5" fmla="*/ 1405139 w 5579574"/>
                  <a:gd name="connsiteY5" fmla="*/ 2258307 h 3256221"/>
                  <a:gd name="connsiteX6" fmla="*/ 2379343 w 5579574"/>
                  <a:gd name="connsiteY6" fmla="*/ 2835776 h 3256221"/>
                  <a:gd name="connsiteX7" fmla="*/ 3411100 w 5579574"/>
                  <a:gd name="connsiteY7" fmla="*/ 3253006 h 3256221"/>
                  <a:gd name="connsiteX8" fmla="*/ 3665349 w 5579574"/>
                  <a:gd name="connsiteY8" fmla="*/ 3256221 h 3256221"/>
                  <a:gd name="connsiteX9" fmla="*/ 4290003 w 5579574"/>
                  <a:gd name="connsiteY9" fmla="*/ 3028185 h 3256221"/>
                  <a:gd name="connsiteX10" fmla="*/ 4673750 w 5579574"/>
                  <a:gd name="connsiteY10" fmla="*/ 2769774 h 3256221"/>
                  <a:gd name="connsiteX11" fmla="*/ 5469486 w 5579574"/>
                  <a:gd name="connsiteY11" fmla="*/ 2018471 h 3256221"/>
                  <a:gd name="connsiteX12" fmla="*/ 5579574 w 5579574"/>
                  <a:gd name="connsiteY12" fmla="*/ 1181267 h 3256221"/>
                  <a:gd name="connsiteX13" fmla="*/ 5435772 w 5579574"/>
                  <a:gd name="connsiteY13" fmla="*/ 655504 h 3256221"/>
                  <a:gd name="connsiteX14" fmla="*/ 4922393 w 5579574"/>
                  <a:gd name="connsiteY14" fmla="*/ 303687 h 3256221"/>
                  <a:gd name="connsiteX15" fmla="*/ 4520174 w 5579574"/>
                  <a:gd name="connsiteY15" fmla="*/ 184667 h 3256221"/>
                  <a:gd name="connsiteX16" fmla="*/ 4484432 w 5579574"/>
                  <a:gd name="connsiteY16" fmla="*/ 208495 h 3256221"/>
                  <a:gd name="connsiteX17" fmla="*/ 4439755 w 5579574"/>
                  <a:gd name="connsiteY17" fmla="*/ 402098 h 3256221"/>
                  <a:gd name="connsiteX18" fmla="*/ 4433798 w 5579574"/>
                  <a:gd name="connsiteY18" fmla="*/ 464646 h 3256221"/>
                  <a:gd name="connsiteX19" fmla="*/ 4448690 w 5579574"/>
                  <a:gd name="connsiteY19" fmla="*/ 705905 h 3256221"/>
                  <a:gd name="connsiteX20" fmla="*/ 4156797 w 5579574"/>
                  <a:gd name="connsiteY20" fmla="*/ 318700 h 3256221"/>
                  <a:gd name="connsiteX21" fmla="*/ 3707044 w 5579574"/>
                  <a:gd name="connsiteY21" fmla="*/ 44677 h 3256221"/>
                  <a:gd name="connsiteX22" fmla="*/ 3126236 w 5579574"/>
                  <a:gd name="connsiteY22" fmla="*/ 74463 h 3256221"/>
                  <a:gd name="connsiteX23" fmla="*/ 2372675 w 5579574"/>
                  <a:gd name="connsiteY23" fmla="*/ 437840 h 3256221"/>
                  <a:gd name="connsiteX24" fmla="*/ 2262470 w 5579574"/>
                  <a:gd name="connsiteY24" fmla="*/ 360399 h 3256221"/>
                  <a:gd name="connsiteX25" fmla="*/ 1785910 w 5579574"/>
                  <a:gd name="connsiteY25" fmla="*/ 0 h 3256221"/>
                  <a:gd name="connsiteX26" fmla="*/ 1291478 w 5579574"/>
                  <a:gd name="connsiteY26" fmla="*/ 354442 h 3256221"/>
                  <a:gd name="connsiteX27" fmla="*/ 1321264 w 5579574"/>
                  <a:gd name="connsiteY27" fmla="*/ 1012691 h 3256221"/>
                  <a:gd name="connsiteX28" fmla="*/ 1243823 w 5579574"/>
                  <a:gd name="connsiteY28" fmla="*/ 1158637 h 3256221"/>
                  <a:gd name="connsiteX29" fmla="*/ 610954 w 5579574"/>
                  <a:gd name="connsiteY29" fmla="*/ 617382 h 3256221"/>
                  <a:gd name="connsiteX0" fmla="*/ 610954 w 5469486"/>
                  <a:gd name="connsiteY0" fmla="*/ 617382 h 3256221"/>
                  <a:gd name="connsiteX1" fmla="*/ 0 w 5469486"/>
                  <a:gd name="connsiteY1" fmla="*/ 806221 h 3256221"/>
                  <a:gd name="connsiteX2" fmla="*/ 12748 w 5469486"/>
                  <a:gd name="connsiteY2" fmla="*/ 2376135 h 3256221"/>
                  <a:gd name="connsiteX3" fmla="*/ 790260 w 5469486"/>
                  <a:gd name="connsiteY3" fmla="*/ 2608341 h 3256221"/>
                  <a:gd name="connsiteX4" fmla="*/ 1085724 w 5469486"/>
                  <a:gd name="connsiteY4" fmla="*/ 2304773 h 3256221"/>
                  <a:gd name="connsiteX5" fmla="*/ 1405139 w 5469486"/>
                  <a:gd name="connsiteY5" fmla="*/ 2258307 h 3256221"/>
                  <a:gd name="connsiteX6" fmla="*/ 2379343 w 5469486"/>
                  <a:gd name="connsiteY6" fmla="*/ 2835776 h 3256221"/>
                  <a:gd name="connsiteX7" fmla="*/ 3411100 w 5469486"/>
                  <a:gd name="connsiteY7" fmla="*/ 3253006 h 3256221"/>
                  <a:gd name="connsiteX8" fmla="*/ 3665349 w 5469486"/>
                  <a:gd name="connsiteY8" fmla="*/ 3256221 h 3256221"/>
                  <a:gd name="connsiteX9" fmla="*/ 4290003 w 5469486"/>
                  <a:gd name="connsiteY9" fmla="*/ 3028185 h 3256221"/>
                  <a:gd name="connsiteX10" fmla="*/ 4673750 w 5469486"/>
                  <a:gd name="connsiteY10" fmla="*/ 2769774 h 3256221"/>
                  <a:gd name="connsiteX11" fmla="*/ 5469486 w 5469486"/>
                  <a:gd name="connsiteY11" fmla="*/ 2018471 h 3256221"/>
                  <a:gd name="connsiteX12" fmla="*/ 5446969 w 5469486"/>
                  <a:gd name="connsiteY12" fmla="*/ 1130751 h 3256221"/>
                  <a:gd name="connsiteX13" fmla="*/ 5435772 w 5469486"/>
                  <a:gd name="connsiteY13" fmla="*/ 655504 h 3256221"/>
                  <a:gd name="connsiteX14" fmla="*/ 4922393 w 5469486"/>
                  <a:gd name="connsiteY14" fmla="*/ 303687 h 3256221"/>
                  <a:gd name="connsiteX15" fmla="*/ 4520174 w 5469486"/>
                  <a:gd name="connsiteY15" fmla="*/ 184667 h 3256221"/>
                  <a:gd name="connsiteX16" fmla="*/ 4484432 w 5469486"/>
                  <a:gd name="connsiteY16" fmla="*/ 208495 h 3256221"/>
                  <a:gd name="connsiteX17" fmla="*/ 4439755 w 5469486"/>
                  <a:gd name="connsiteY17" fmla="*/ 402098 h 3256221"/>
                  <a:gd name="connsiteX18" fmla="*/ 4433798 w 5469486"/>
                  <a:gd name="connsiteY18" fmla="*/ 464646 h 3256221"/>
                  <a:gd name="connsiteX19" fmla="*/ 4448690 w 5469486"/>
                  <a:gd name="connsiteY19" fmla="*/ 705905 h 3256221"/>
                  <a:gd name="connsiteX20" fmla="*/ 4156797 w 5469486"/>
                  <a:gd name="connsiteY20" fmla="*/ 318700 h 3256221"/>
                  <a:gd name="connsiteX21" fmla="*/ 3707044 w 5469486"/>
                  <a:gd name="connsiteY21" fmla="*/ 44677 h 3256221"/>
                  <a:gd name="connsiteX22" fmla="*/ 3126236 w 5469486"/>
                  <a:gd name="connsiteY22" fmla="*/ 74463 h 3256221"/>
                  <a:gd name="connsiteX23" fmla="*/ 2372675 w 5469486"/>
                  <a:gd name="connsiteY23" fmla="*/ 437840 h 3256221"/>
                  <a:gd name="connsiteX24" fmla="*/ 2262470 w 5469486"/>
                  <a:gd name="connsiteY24" fmla="*/ 360399 h 3256221"/>
                  <a:gd name="connsiteX25" fmla="*/ 1785910 w 5469486"/>
                  <a:gd name="connsiteY25" fmla="*/ 0 h 3256221"/>
                  <a:gd name="connsiteX26" fmla="*/ 1291478 w 5469486"/>
                  <a:gd name="connsiteY26" fmla="*/ 354442 h 3256221"/>
                  <a:gd name="connsiteX27" fmla="*/ 1321264 w 5469486"/>
                  <a:gd name="connsiteY27" fmla="*/ 1012691 h 3256221"/>
                  <a:gd name="connsiteX28" fmla="*/ 1243823 w 5469486"/>
                  <a:gd name="connsiteY28" fmla="*/ 1158637 h 3256221"/>
                  <a:gd name="connsiteX29" fmla="*/ 610954 w 5469486"/>
                  <a:gd name="connsiteY29" fmla="*/ 617382 h 3256221"/>
                  <a:gd name="connsiteX0" fmla="*/ 610954 w 5469486"/>
                  <a:gd name="connsiteY0" fmla="*/ 617382 h 3256221"/>
                  <a:gd name="connsiteX1" fmla="*/ 0 w 5469486"/>
                  <a:gd name="connsiteY1" fmla="*/ 806221 h 3256221"/>
                  <a:gd name="connsiteX2" fmla="*/ 12748 w 5469486"/>
                  <a:gd name="connsiteY2" fmla="*/ 2376135 h 3256221"/>
                  <a:gd name="connsiteX3" fmla="*/ 790260 w 5469486"/>
                  <a:gd name="connsiteY3" fmla="*/ 2608341 h 3256221"/>
                  <a:gd name="connsiteX4" fmla="*/ 1085724 w 5469486"/>
                  <a:gd name="connsiteY4" fmla="*/ 2304773 h 3256221"/>
                  <a:gd name="connsiteX5" fmla="*/ 1405139 w 5469486"/>
                  <a:gd name="connsiteY5" fmla="*/ 2258307 h 3256221"/>
                  <a:gd name="connsiteX6" fmla="*/ 2379343 w 5469486"/>
                  <a:gd name="connsiteY6" fmla="*/ 2835776 h 3256221"/>
                  <a:gd name="connsiteX7" fmla="*/ 3411100 w 5469486"/>
                  <a:gd name="connsiteY7" fmla="*/ 3253006 h 3256221"/>
                  <a:gd name="connsiteX8" fmla="*/ 3665349 w 5469486"/>
                  <a:gd name="connsiteY8" fmla="*/ 3256221 h 3256221"/>
                  <a:gd name="connsiteX9" fmla="*/ 4290003 w 5469486"/>
                  <a:gd name="connsiteY9" fmla="*/ 3028185 h 3256221"/>
                  <a:gd name="connsiteX10" fmla="*/ 4673750 w 5469486"/>
                  <a:gd name="connsiteY10" fmla="*/ 2769774 h 3256221"/>
                  <a:gd name="connsiteX11" fmla="*/ 5469486 w 5469486"/>
                  <a:gd name="connsiteY11" fmla="*/ 2018471 h 3256221"/>
                  <a:gd name="connsiteX12" fmla="*/ 5446969 w 5469486"/>
                  <a:gd name="connsiteY12" fmla="*/ 1130751 h 3256221"/>
                  <a:gd name="connsiteX13" fmla="*/ 5088473 w 5469486"/>
                  <a:gd name="connsiteY13" fmla="*/ 466068 h 3256221"/>
                  <a:gd name="connsiteX14" fmla="*/ 4922393 w 5469486"/>
                  <a:gd name="connsiteY14" fmla="*/ 303687 h 3256221"/>
                  <a:gd name="connsiteX15" fmla="*/ 4520174 w 5469486"/>
                  <a:gd name="connsiteY15" fmla="*/ 184667 h 3256221"/>
                  <a:gd name="connsiteX16" fmla="*/ 4484432 w 5469486"/>
                  <a:gd name="connsiteY16" fmla="*/ 208495 h 3256221"/>
                  <a:gd name="connsiteX17" fmla="*/ 4439755 w 5469486"/>
                  <a:gd name="connsiteY17" fmla="*/ 402098 h 3256221"/>
                  <a:gd name="connsiteX18" fmla="*/ 4433798 w 5469486"/>
                  <a:gd name="connsiteY18" fmla="*/ 464646 h 3256221"/>
                  <a:gd name="connsiteX19" fmla="*/ 4448690 w 5469486"/>
                  <a:gd name="connsiteY19" fmla="*/ 705905 h 3256221"/>
                  <a:gd name="connsiteX20" fmla="*/ 4156797 w 5469486"/>
                  <a:gd name="connsiteY20" fmla="*/ 318700 h 3256221"/>
                  <a:gd name="connsiteX21" fmla="*/ 3707044 w 5469486"/>
                  <a:gd name="connsiteY21" fmla="*/ 44677 h 3256221"/>
                  <a:gd name="connsiteX22" fmla="*/ 3126236 w 5469486"/>
                  <a:gd name="connsiteY22" fmla="*/ 74463 h 3256221"/>
                  <a:gd name="connsiteX23" fmla="*/ 2372675 w 5469486"/>
                  <a:gd name="connsiteY23" fmla="*/ 437840 h 3256221"/>
                  <a:gd name="connsiteX24" fmla="*/ 2262470 w 5469486"/>
                  <a:gd name="connsiteY24" fmla="*/ 360399 h 3256221"/>
                  <a:gd name="connsiteX25" fmla="*/ 1785910 w 5469486"/>
                  <a:gd name="connsiteY25" fmla="*/ 0 h 3256221"/>
                  <a:gd name="connsiteX26" fmla="*/ 1291478 w 5469486"/>
                  <a:gd name="connsiteY26" fmla="*/ 354442 h 3256221"/>
                  <a:gd name="connsiteX27" fmla="*/ 1321264 w 5469486"/>
                  <a:gd name="connsiteY27" fmla="*/ 1012691 h 3256221"/>
                  <a:gd name="connsiteX28" fmla="*/ 1243823 w 5469486"/>
                  <a:gd name="connsiteY28" fmla="*/ 1158637 h 3256221"/>
                  <a:gd name="connsiteX29" fmla="*/ 610954 w 5469486"/>
                  <a:gd name="connsiteY29" fmla="*/ 617382 h 3256221"/>
                  <a:gd name="connsiteX0" fmla="*/ 610954 w 5469486"/>
                  <a:gd name="connsiteY0" fmla="*/ 617382 h 3256221"/>
                  <a:gd name="connsiteX1" fmla="*/ 0 w 5469486"/>
                  <a:gd name="connsiteY1" fmla="*/ 806221 h 3256221"/>
                  <a:gd name="connsiteX2" fmla="*/ 12748 w 5469486"/>
                  <a:gd name="connsiteY2" fmla="*/ 2376135 h 3256221"/>
                  <a:gd name="connsiteX3" fmla="*/ 790260 w 5469486"/>
                  <a:gd name="connsiteY3" fmla="*/ 2608341 h 3256221"/>
                  <a:gd name="connsiteX4" fmla="*/ 1085724 w 5469486"/>
                  <a:gd name="connsiteY4" fmla="*/ 2304773 h 3256221"/>
                  <a:gd name="connsiteX5" fmla="*/ 1405139 w 5469486"/>
                  <a:gd name="connsiteY5" fmla="*/ 2258307 h 3256221"/>
                  <a:gd name="connsiteX6" fmla="*/ 2379343 w 5469486"/>
                  <a:gd name="connsiteY6" fmla="*/ 2835776 h 3256221"/>
                  <a:gd name="connsiteX7" fmla="*/ 3411100 w 5469486"/>
                  <a:gd name="connsiteY7" fmla="*/ 3253006 h 3256221"/>
                  <a:gd name="connsiteX8" fmla="*/ 3665349 w 5469486"/>
                  <a:gd name="connsiteY8" fmla="*/ 3256221 h 3256221"/>
                  <a:gd name="connsiteX9" fmla="*/ 4290003 w 5469486"/>
                  <a:gd name="connsiteY9" fmla="*/ 3028185 h 3256221"/>
                  <a:gd name="connsiteX10" fmla="*/ 4673750 w 5469486"/>
                  <a:gd name="connsiteY10" fmla="*/ 2769774 h 3256221"/>
                  <a:gd name="connsiteX11" fmla="*/ 5469486 w 5469486"/>
                  <a:gd name="connsiteY11" fmla="*/ 2018471 h 3256221"/>
                  <a:gd name="connsiteX12" fmla="*/ 5446969 w 5469486"/>
                  <a:gd name="connsiteY12" fmla="*/ 1130751 h 3256221"/>
                  <a:gd name="connsiteX13" fmla="*/ 5088473 w 5469486"/>
                  <a:gd name="connsiteY13" fmla="*/ 466068 h 3256221"/>
                  <a:gd name="connsiteX14" fmla="*/ 4758215 w 5469486"/>
                  <a:gd name="connsiteY14" fmla="*/ 202655 h 3256221"/>
                  <a:gd name="connsiteX15" fmla="*/ 4520174 w 5469486"/>
                  <a:gd name="connsiteY15" fmla="*/ 184667 h 3256221"/>
                  <a:gd name="connsiteX16" fmla="*/ 4484432 w 5469486"/>
                  <a:gd name="connsiteY16" fmla="*/ 208495 h 3256221"/>
                  <a:gd name="connsiteX17" fmla="*/ 4439755 w 5469486"/>
                  <a:gd name="connsiteY17" fmla="*/ 402098 h 3256221"/>
                  <a:gd name="connsiteX18" fmla="*/ 4433798 w 5469486"/>
                  <a:gd name="connsiteY18" fmla="*/ 464646 h 3256221"/>
                  <a:gd name="connsiteX19" fmla="*/ 4448690 w 5469486"/>
                  <a:gd name="connsiteY19" fmla="*/ 705905 h 3256221"/>
                  <a:gd name="connsiteX20" fmla="*/ 4156797 w 5469486"/>
                  <a:gd name="connsiteY20" fmla="*/ 318700 h 3256221"/>
                  <a:gd name="connsiteX21" fmla="*/ 3707044 w 5469486"/>
                  <a:gd name="connsiteY21" fmla="*/ 44677 h 3256221"/>
                  <a:gd name="connsiteX22" fmla="*/ 3126236 w 5469486"/>
                  <a:gd name="connsiteY22" fmla="*/ 74463 h 3256221"/>
                  <a:gd name="connsiteX23" fmla="*/ 2372675 w 5469486"/>
                  <a:gd name="connsiteY23" fmla="*/ 437840 h 3256221"/>
                  <a:gd name="connsiteX24" fmla="*/ 2262470 w 5469486"/>
                  <a:gd name="connsiteY24" fmla="*/ 360399 h 3256221"/>
                  <a:gd name="connsiteX25" fmla="*/ 1785910 w 5469486"/>
                  <a:gd name="connsiteY25" fmla="*/ 0 h 3256221"/>
                  <a:gd name="connsiteX26" fmla="*/ 1291478 w 5469486"/>
                  <a:gd name="connsiteY26" fmla="*/ 354442 h 3256221"/>
                  <a:gd name="connsiteX27" fmla="*/ 1321264 w 5469486"/>
                  <a:gd name="connsiteY27" fmla="*/ 1012691 h 3256221"/>
                  <a:gd name="connsiteX28" fmla="*/ 1243823 w 5469486"/>
                  <a:gd name="connsiteY28" fmla="*/ 1158637 h 3256221"/>
                  <a:gd name="connsiteX29" fmla="*/ 610954 w 5469486"/>
                  <a:gd name="connsiteY29" fmla="*/ 617382 h 3256221"/>
                  <a:gd name="connsiteX0" fmla="*/ 610954 w 5469486"/>
                  <a:gd name="connsiteY0" fmla="*/ 617382 h 3256221"/>
                  <a:gd name="connsiteX1" fmla="*/ 0 w 5469486"/>
                  <a:gd name="connsiteY1" fmla="*/ 806221 h 3256221"/>
                  <a:gd name="connsiteX2" fmla="*/ 12748 w 5469486"/>
                  <a:gd name="connsiteY2" fmla="*/ 2376135 h 3256221"/>
                  <a:gd name="connsiteX3" fmla="*/ 790260 w 5469486"/>
                  <a:gd name="connsiteY3" fmla="*/ 2608341 h 3256221"/>
                  <a:gd name="connsiteX4" fmla="*/ 1085724 w 5469486"/>
                  <a:gd name="connsiteY4" fmla="*/ 2304773 h 3256221"/>
                  <a:gd name="connsiteX5" fmla="*/ 1405139 w 5469486"/>
                  <a:gd name="connsiteY5" fmla="*/ 2258307 h 3256221"/>
                  <a:gd name="connsiteX6" fmla="*/ 2379343 w 5469486"/>
                  <a:gd name="connsiteY6" fmla="*/ 2835776 h 3256221"/>
                  <a:gd name="connsiteX7" fmla="*/ 3411100 w 5469486"/>
                  <a:gd name="connsiteY7" fmla="*/ 3253006 h 3256221"/>
                  <a:gd name="connsiteX8" fmla="*/ 3665349 w 5469486"/>
                  <a:gd name="connsiteY8" fmla="*/ 3256221 h 3256221"/>
                  <a:gd name="connsiteX9" fmla="*/ 4290003 w 5469486"/>
                  <a:gd name="connsiteY9" fmla="*/ 3028185 h 3256221"/>
                  <a:gd name="connsiteX10" fmla="*/ 4673750 w 5469486"/>
                  <a:gd name="connsiteY10" fmla="*/ 2769774 h 3256221"/>
                  <a:gd name="connsiteX11" fmla="*/ 5469486 w 5469486"/>
                  <a:gd name="connsiteY11" fmla="*/ 2018471 h 3256221"/>
                  <a:gd name="connsiteX12" fmla="*/ 5446969 w 5469486"/>
                  <a:gd name="connsiteY12" fmla="*/ 1130751 h 3256221"/>
                  <a:gd name="connsiteX13" fmla="*/ 5088473 w 5469486"/>
                  <a:gd name="connsiteY13" fmla="*/ 466068 h 3256221"/>
                  <a:gd name="connsiteX14" fmla="*/ 4758215 w 5469486"/>
                  <a:gd name="connsiteY14" fmla="*/ 202655 h 3256221"/>
                  <a:gd name="connsiteX15" fmla="*/ 4570692 w 5469486"/>
                  <a:gd name="connsiteY15" fmla="*/ 247811 h 3256221"/>
                  <a:gd name="connsiteX16" fmla="*/ 4484432 w 5469486"/>
                  <a:gd name="connsiteY16" fmla="*/ 208495 h 3256221"/>
                  <a:gd name="connsiteX17" fmla="*/ 4439755 w 5469486"/>
                  <a:gd name="connsiteY17" fmla="*/ 402098 h 3256221"/>
                  <a:gd name="connsiteX18" fmla="*/ 4433798 w 5469486"/>
                  <a:gd name="connsiteY18" fmla="*/ 464646 h 3256221"/>
                  <a:gd name="connsiteX19" fmla="*/ 4448690 w 5469486"/>
                  <a:gd name="connsiteY19" fmla="*/ 705905 h 3256221"/>
                  <a:gd name="connsiteX20" fmla="*/ 4156797 w 5469486"/>
                  <a:gd name="connsiteY20" fmla="*/ 318700 h 3256221"/>
                  <a:gd name="connsiteX21" fmla="*/ 3707044 w 5469486"/>
                  <a:gd name="connsiteY21" fmla="*/ 44677 h 3256221"/>
                  <a:gd name="connsiteX22" fmla="*/ 3126236 w 5469486"/>
                  <a:gd name="connsiteY22" fmla="*/ 74463 h 3256221"/>
                  <a:gd name="connsiteX23" fmla="*/ 2372675 w 5469486"/>
                  <a:gd name="connsiteY23" fmla="*/ 437840 h 3256221"/>
                  <a:gd name="connsiteX24" fmla="*/ 2262470 w 5469486"/>
                  <a:gd name="connsiteY24" fmla="*/ 360399 h 3256221"/>
                  <a:gd name="connsiteX25" fmla="*/ 1785910 w 5469486"/>
                  <a:gd name="connsiteY25" fmla="*/ 0 h 3256221"/>
                  <a:gd name="connsiteX26" fmla="*/ 1291478 w 5469486"/>
                  <a:gd name="connsiteY26" fmla="*/ 354442 h 3256221"/>
                  <a:gd name="connsiteX27" fmla="*/ 1321264 w 5469486"/>
                  <a:gd name="connsiteY27" fmla="*/ 1012691 h 3256221"/>
                  <a:gd name="connsiteX28" fmla="*/ 1243823 w 5469486"/>
                  <a:gd name="connsiteY28" fmla="*/ 1158637 h 3256221"/>
                  <a:gd name="connsiteX29" fmla="*/ 610954 w 5469486"/>
                  <a:gd name="connsiteY29" fmla="*/ 617382 h 3256221"/>
                  <a:gd name="connsiteX0" fmla="*/ 610954 w 5469486"/>
                  <a:gd name="connsiteY0" fmla="*/ 617382 h 3256221"/>
                  <a:gd name="connsiteX1" fmla="*/ 0 w 5469486"/>
                  <a:gd name="connsiteY1" fmla="*/ 806221 h 3256221"/>
                  <a:gd name="connsiteX2" fmla="*/ 12748 w 5469486"/>
                  <a:gd name="connsiteY2" fmla="*/ 2376135 h 3256221"/>
                  <a:gd name="connsiteX3" fmla="*/ 790260 w 5469486"/>
                  <a:gd name="connsiteY3" fmla="*/ 2608341 h 3256221"/>
                  <a:gd name="connsiteX4" fmla="*/ 1085724 w 5469486"/>
                  <a:gd name="connsiteY4" fmla="*/ 2304773 h 3256221"/>
                  <a:gd name="connsiteX5" fmla="*/ 1405139 w 5469486"/>
                  <a:gd name="connsiteY5" fmla="*/ 2258307 h 3256221"/>
                  <a:gd name="connsiteX6" fmla="*/ 2379343 w 5469486"/>
                  <a:gd name="connsiteY6" fmla="*/ 2835776 h 3256221"/>
                  <a:gd name="connsiteX7" fmla="*/ 3411100 w 5469486"/>
                  <a:gd name="connsiteY7" fmla="*/ 3253006 h 3256221"/>
                  <a:gd name="connsiteX8" fmla="*/ 3665349 w 5469486"/>
                  <a:gd name="connsiteY8" fmla="*/ 3256221 h 3256221"/>
                  <a:gd name="connsiteX9" fmla="*/ 4290003 w 5469486"/>
                  <a:gd name="connsiteY9" fmla="*/ 3028185 h 3256221"/>
                  <a:gd name="connsiteX10" fmla="*/ 4673750 w 5469486"/>
                  <a:gd name="connsiteY10" fmla="*/ 2769774 h 3256221"/>
                  <a:gd name="connsiteX11" fmla="*/ 5469486 w 5469486"/>
                  <a:gd name="connsiteY11" fmla="*/ 2018471 h 3256221"/>
                  <a:gd name="connsiteX12" fmla="*/ 5446969 w 5469486"/>
                  <a:gd name="connsiteY12" fmla="*/ 1130751 h 3256221"/>
                  <a:gd name="connsiteX13" fmla="*/ 5088473 w 5469486"/>
                  <a:gd name="connsiteY13" fmla="*/ 466068 h 3256221"/>
                  <a:gd name="connsiteX14" fmla="*/ 4758215 w 5469486"/>
                  <a:gd name="connsiteY14" fmla="*/ 202655 h 3256221"/>
                  <a:gd name="connsiteX15" fmla="*/ 4570692 w 5469486"/>
                  <a:gd name="connsiteY15" fmla="*/ 247811 h 3256221"/>
                  <a:gd name="connsiteX16" fmla="*/ 4459175 w 5469486"/>
                  <a:gd name="connsiteY16" fmla="*/ 290584 h 3256221"/>
                  <a:gd name="connsiteX17" fmla="*/ 4439755 w 5469486"/>
                  <a:gd name="connsiteY17" fmla="*/ 402098 h 3256221"/>
                  <a:gd name="connsiteX18" fmla="*/ 4433798 w 5469486"/>
                  <a:gd name="connsiteY18" fmla="*/ 464646 h 3256221"/>
                  <a:gd name="connsiteX19" fmla="*/ 4448690 w 5469486"/>
                  <a:gd name="connsiteY19" fmla="*/ 705905 h 3256221"/>
                  <a:gd name="connsiteX20" fmla="*/ 4156797 w 5469486"/>
                  <a:gd name="connsiteY20" fmla="*/ 318700 h 3256221"/>
                  <a:gd name="connsiteX21" fmla="*/ 3707044 w 5469486"/>
                  <a:gd name="connsiteY21" fmla="*/ 44677 h 3256221"/>
                  <a:gd name="connsiteX22" fmla="*/ 3126236 w 5469486"/>
                  <a:gd name="connsiteY22" fmla="*/ 74463 h 3256221"/>
                  <a:gd name="connsiteX23" fmla="*/ 2372675 w 5469486"/>
                  <a:gd name="connsiteY23" fmla="*/ 437840 h 3256221"/>
                  <a:gd name="connsiteX24" fmla="*/ 2262470 w 5469486"/>
                  <a:gd name="connsiteY24" fmla="*/ 360399 h 3256221"/>
                  <a:gd name="connsiteX25" fmla="*/ 1785910 w 5469486"/>
                  <a:gd name="connsiteY25" fmla="*/ 0 h 3256221"/>
                  <a:gd name="connsiteX26" fmla="*/ 1291478 w 5469486"/>
                  <a:gd name="connsiteY26" fmla="*/ 354442 h 3256221"/>
                  <a:gd name="connsiteX27" fmla="*/ 1321264 w 5469486"/>
                  <a:gd name="connsiteY27" fmla="*/ 1012691 h 3256221"/>
                  <a:gd name="connsiteX28" fmla="*/ 1243823 w 5469486"/>
                  <a:gd name="connsiteY28" fmla="*/ 1158637 h 3256221"/>
                  <a:gd name="connsiteX29" fmla="*/ 610954 w 5469486"/>
                  <a:gd name="connsiteY29" fmla="*/ 617382 h 3256221"/>
                  <a:gd name="connsiteX0" fmla="*/ 610954 w 5469486"/>
                  <a:gd name="connsiteY0" fmla="*/ 617382 h 3256221"/>
                  <a:gd name="connsiteX1" fmla="*/ 0 w 5469486"/>
                  <a:gd name="connsiteY1" fmla="*/ 806221 h 3256221"/>
                  <a:gd name="connsiteX2" fmla="*/ 12748 w 5469486"/>
                  <a:gd name="connsiteY2" fmla="*/ 2376135 h 3256221"/>
                  <a:gd name="connsiteX3" fmla="*/ 790260 w 5469486"/>
                  <a:gd name="connsiteY3" fmla="*/ 2608341 h 3256221"/>
                  <a:gd name="connsiteX4" fmla="*/ 1085724 w 5469486"/>
                  <a:gd name="connsiteY4" fmla="*/ 2304773 h 3256221"/>
                  <a:gd name="connsiteX5" fmla="*/ 1405139 w 5469486"/>
                  <a:gd name="connsiteY5" fmla="*/ 2258307 h 3256221"/>
                  <a:gd name="connsiteX6" fmla="*/ 2379343 w 5469486"/>
                  <a:gd name="connsiteY6" fmla="*/ 2835776 h 3256221"/>
                  <a:gd name="connsiteX7" fmla="*/ 3411100 w 5469486"/>
                  <a:gd name="connsiteY7" fmla="*/ 3253006 h 3256221"/>
                  <a:gd name="connsiteX8" fmla="*/ 3665349 w 5469486"/>
                  <a:gd name="connsiteY8" fmla="*/ 3256221 h 3256221"/>
                  <a:gd name="connsiteX9" fmla="*/ 4290003 w 5469486"/>
                  <a:gd name="connsiteY9" fmla="*/ 3028185 h 3256221"/>
                  <a:gd name="connsiteX10" fmla="*/ 4673750 w 5469486"/>
                  <a:gd name="connsiteY10" fmla="*/ 2769774 h 3256221"/>
                  <a:gd name="connsiteX11" fmla="*/ 5469486 w 5469486"/>
                  <a:gd name="connsiteY11" fmla="*/ 2018471 h 3256221"/>
                  <a:gd name="connsiteX12" fmla="*/ 5446969 w 5469486"/>
                  <a:gd name="connsiteY12" fmla="*/ 1130751 h 3256221"/>
                  <a:gd name="connsiteX13" fmla="*/ 5088473 w 5469486"/>
                  <a:gd name="connsiteY13" fmla="*/ 466068 h 3256221"/>
                  <a:gd name="connsiteX14" fmla="*/ 4758215 w 5469486"/>
                  <a:gd name="connsiteY14" fmla="*/ 202655 h 3256221"/>
                  <a:gd name="connsiteX15" fmla="*/ 4570692 w 5469486"/>
                  <a:gd name="connsiteY15" fmla="*/ 247811 h 3256221"/>
                  <a:gd name="connsiteX16" fmla="*/ 4459175 w 5469486"/>
                  <a:gd name="connsiteY16" fmla="*/ 290584 h 3256221"/>
                  <a:gd name="connsiteX17" fmla="*/ 4439755 w 5469486"/>
                  <a:gd name="connsiteY17" fmla="*/ 402098 h 3256221"/>
                  <a:gd name="connsiteX18" fmla="*/ 4433798 w 5469486"/>
                  <a:gd name="connsiteY18" fmla="*/ 464646 h 3256221"/>
                  <a:gd name="connsiteX19" fmla="*/ 4156797 w 5469486"/>
                  <a:gd name="connsiteY19" fmla="*/ 318700 h 3256221"/>
                  <a:gd name="connsiteX20" fmla="*/ 3707044 w 5469486"/>
                  <a:gd name="connsiteY20" fmla="*/ 44677 h 3256221"/>
                  <a:gd name="connsiteX21" fmla="*/ 3126236 w 5469486"/>
                  <a:gd name="connsiteY21" fmla="*/ 74463 h 3256221"/>
                  <a:gd name="connsiteX22" fmla="*/ 2372675 w 5469486"/>
                  <a:gd name="connsiteY22" fmla="*/ 437840 h 3256221"/>
                  <a:gd name="connsiteX23" fmla="*/ 2262470 w 5469486"/>
                  <a:gd name="connsiteY23" fmla="*/ 360399 h 3256221"/>
                  <a:gd name="connsiteX24" fmla="*/ 1785910 w 5469486"/>
                  <a:gd name="connsiteY24" fmla="*/ 0 h 3256221"/>
                  <a:gd name="connsiteX25" fmla="*/ 1291478 w 5469486"/>
                  <a:gd name="connsiteY25" fmla="*/ 354442 h 3256221"/>
                  <a:gd name="connsiteX26" fmla="*/ 1321264 w 5469486"/>
                  <a:gd name="connsiteY26" fmla="*/ 1012691 h 3256221"/>
                  <a:gd name="connsiteX27" fmla="*/ 1243823 w 5469486"/>
                  <a:gd name="connsiteY27" fmla="*/ 1158637 h 3256221"/>
                  <a:gd name="connsiteX28" fmla="*/ 610954 w 5469486"/>
                  <a:gd name="connsiteY28" fmla="*/ 617382 h 3256221"/>
                  <a:gd name="connsiteX0" fmla="*/ 610954 w 5469486"/>
                  <a:gd name="connsiteY0" fmla="*/ 617382 h 3256221"/>
                  <a:gd name="connsiteX1" fmla="*/ 0 w 5469486"/>
                  <a:gd name="connsiteY1" fmla="*/ 806221 h 3256221"/>
                  <a:gd name="connsiteX2" fmla="*/ 12748 w 5469486"/>
                  <a:gd name="connsiteY2" fmla="*/ 2376135 h 3256221"/>
                  <a:gd name="connsiteX3" fmla="*/ 790260 w 5469486"/>
                  <a:gd name="connsiteY3" fmla="*/ 2608341 h 3256221"/>
                  <a:gd name="connsiteX4" fmla="*/ 1085724 w 5469486"/>
                  <a:gd name="connsiteY4" fmla="*/ 2304773 h 3256221"/>
                  <a:gd name="connsiteX5" fmla="*/ 1405139 w 5469486"/>
                  <a:gd name="connsiteY5" fmla="*/ 2258307 h 3256221"/>
                  <a:gd name="connsiteX6" fmla="*/ 2379343 w 5469486"/>
                  <a:gd name="connsiteY6" fmla="*/ 2835776 h 3256221"/>
                  <a:gd name="connsiteX7" fmla="*/ 3411100 w 5469486"/>
                  <a:gd name="connsiteY7" fmla="*/ 3253006 h 3256221"/>
                  <a:gd name="connsiteX8" fmla="*/ 3665349 w 5469486"/>
                  <a:gd name="connsiteY8" fmla="*/ 3256221 h 3256221"/>
                  <a:gd name="connsiteX9" fmla="*/ 4290003 w 5469486"/>
                  <a:gd name="connsiteY9" fmla="*/ 3028185 h 3256221"/>
                  <a:gd name="connsiteX10" fmla="*/ 4673750 w 5469486"/>
                  <a:gd name="connsiteY10" fmla="*/ 2769774 h 3256221"/>
                  <a:gd name="connsiteX11" fmla="*/ 5469486 w 5469486"/>
                  <a:gd name="connsiteY11" fmla="*/ 2018471 h 3256221"/>
                  <a:gd name="connsiteX12" fmla="*/ 5446969 w 5469486"/>
                  <a:gd name="connsiteY12" fmla="*/ 1130751 h 3256221"/>
                  <a:gd name="connsiteX13" fmla="*/ 5088473 w 5469486"/>
                  <a:gd name="connsiteY13" fmla="*/ 466068 h 3256221"/>
                  <a:gd name="connsiteX14" fmla="*/ 4758215 w 5469486"/>
                  <a:gd name="connsiteY14" fmla="*/ 202655 h 3256221"/>
                  <a:gd name="connsiteX15" fmla="*/ 4570692 w 5469486"/>
                  <a:gd name="connsiteY15" fmla="*/ 247811 h 3256221"/>
                  <a:gd name="connsiteX16" fmla="*/ 4459175 w 5469486"/>
                  <a:gd name="connsiteY16" fmla="*/ 290584 h 3256221"/>
                  <a:gd name="connsiteX17" fmla="*/ 4439755 w 5469486"/>
                  <a:gd name="connsiteY17" fmla="*/ 402098 h 3256221"/>
                  <a:gd name="connsiteX18" fmla="*/ 4156797 w 5469486"/>
                  <a:gd name="connsiteY18" fmla="*/ 318700 h 3256221"/>
                  <a:gd name="connsiteX19" fmla="*/ 3707044 w 5469486"/>
                  <a:gd name="connsiteY19" fmla="*/ 44677 h 3256221"/>
                  <a:gd name="connsiteX20" fmla="*/ 3126236 w 5469486"/>
                  <a:gd name="connsiteY20" fmla="*/ 74463 h 3256221"/>
                  <a:gd name="connsiteX21" fmla="*/ 2372675 w 5469486"/>
                  <a:gd name="connsiteY21" fmla="*/ 437840 h 3256221"/>
                  <a:gd name="connsiteX22" fmla="*/ 2262470 w 5469486"/>
                  <a:gd name="connsiteY22" fmla="*/ 360399 h 3256221"/>
                  <a:gd name="connsiteX23" fmla="*/ 1785910 w 5469486"/>
                  <a:gd name="connsiteY23" fmla="*/ 0 h 3256221"/>
                  <a:gd name="connsiteX24" fmla="*/ 1291478 w 5469486"/>
                  <a:gd name="connsiteY24" fmla="*/ 354442 h 3256221"/>
                  <a:gd name="connsiteX25" fmla="*/ 1321264 w 5469486"/>
                  <a:gd name="connsiteY25" fmla="*/ 1012691 h 3256221"/>
                  <a:gd name="connsiteX26" fmla="*/ 1243823 w 5469486"/>
                  <a:gd name="connsiteY26" fmla="*/ 1158637 h 3256221"/>
                  <a:gd name="connsiteX27" fmla="*/ 610954 w 5469486"/>
                  <a:gd name="connsiteY27" fmla="*/ 617382 h 3256221"/>
                  <a:gd name="connsiteX0" fmla="*/ 610954 w 5469486"/>
                  <a:gd name="connsiteY0" fmla="*/ 617382 h 3256221"/>
                  <a:gd name="connsiteX1" fmla="*/ 0 w 5469486"/>
                  <a:gd name="connsiteY1" fmla="*/ 806221 h 3256221"/>
                  <a:gd name="connsiteX2" fmla="*/ 12748 w 5469486"/>
                  <a:gd name="connsiteY2" fmla="*/ 2376135 h 3256221"/>
                  <a:gd name="connsiteX3" fmla="*/ 790260 w 5469486"/>
                  <a:gd name="connsiteY3" fmla="*/ 2608341 h 3256221"/>
                  <a:gd name="connsiteX4" fmla="*/ 1085724 w 5469486"/>
                  <a:gd name="connsiteY4" fmla="*/ 2304773 h 3256221"/>
                  <a:gd name="connsiteX5" fmla="*/ 1405139 w 5469486"/>
                  <a:gd name="connsiteY5" fmla="*/ 2258307 h 3256221"/>
                  <a:gd name="connsiteX6" fmla="*/ 2379343 w 5469486"/>
                  <a:gd name="connsiteY6" fmla="*/ 2835776 h 3256221"/>
                  <a:gd name="connsiteX7" fmla="*/ 3411100 w 5469486"/>
                  <a:gd name="connsiteY7" fmla="*/ 3253006 h 3256221"/>
                  <a:gd name="connsiteX8" fmla="*/ 3665349 w 5469486"/>
                  <a:gd name="connsiteY8" fmla="*/ 3256221 h 3256221"/>
                  <a:gd name="connsiteX9" fmla="*/ 4290003 w 5469486"/>
                  <a:gd name="connsiteY9" fmla="*/ 3028185 h 3256221"/>
                  <a:gd name="connsiteX10" fmla="*/ 4673750 w 5469486"/>
                  <a:gd name="connsiteY10" fmla="*/ 2769774 h 3256221"/>
                  <a:gd name="connsiteX11" fmla="*/ 5469486 w 5469486"/>
                  <a:gd name="connsiteY11" fmla="*/ 2018471 h 3256221"/>
                  <a:gd name="connsiteX12" fmla="*/ 5446969 w 5469486"/>
                  <a:gd name="connsiteY12" fmla="*/ 1130751 h 3256221"/>
                  <a:gd name="connsiteX13" fmla="*/ 5088473 w 5469486"/>
                  <a:gd name="connsiteY13" fmla="*/ 466068 h 3256221"/>
                  <a:gd name="connsiteX14" fmla="*/ 4758215 w 5469486"/>
                  <a:gd name="connsiteY14" fmla="*/ 202655 h 3256221"/>
                  <a:gd name="connsiteX15" fmla="*/ 4570692 w 5469486"/>
                  <a:gd name="connsiteY15" fmla="*/ 247811 h 3256221"/>
                  <a:gd name="connsiteX16" fmla="*/ 4459175 w 5469486"/>
                  <a:gd name="connsiteY16" fmla="*/ 290584 h 3256221"/>
                  <a:gd name="connsiteX17" fmla="*/ 4439755 w 5469486"/>
                  <a:gd name="connsiteY17" fmla="*/ 402098 h 3256221"/>
                  <a:gd name="connsiteX18" fmla="*/ 4188370 w 5469486"/>
                  <a:gd name="connsiteY18" fmla="*/ 167151 h 3256221"/>
                  <a:gd name="connsiteX19" fmla="*/ 3707044 w 5469486"/>
                  <a:gd name="connsiteY19" fmla="*/ 44677 h 3256221"/>
                  <a:gd name="connsiteX20" fmla="*/ 3126236 w 5469486"/>
                  <a:gd name="connsiteY20" fmla="*/ 74463 h 3256221"/>
                  <a:gd name="connsiteX21" fmla="*/ 2372675 w 5469486"/>
                  <a:gd name="connsiteY21" fmla="*/ 437840 h 3256221"/>
                  <a:gd name="connsiteX22" fmla="*/ 2262470 w 5469486"/>
                  <a:gd name="connsiteY22" fmla="*/ 360399 h 3256221"/>
                  <a:gd name="connsiteX23" fmla="*/ 1785910 w 5469486"/>
                  <a:gd name="connsiteY23" fmla="*/ 0 h 3256221"/>
                  <a:gd name="connsiteX24" fmla="*/ 1291478 w 5469486"/>
                  <a:gd name="connsiteY24" fmla="*/ 354442 h 3256221"/>
                  <a:gd name="connsiteX25" fmla="*/ 1321264 w 5469486"/>
                  <a:gd name="connsiteY25" fmla="*/ 1012691 h 3256221"/>
                  <a:gd name="connsiteX26" fmla="*/ 1243823 w 5469486"/>
                  <a:gd name="connsiteY26" fmla="*/ 1158637 h 3256221"/>
                  <a:gd name="connsiteX27" fmla="*/ 610954 w 5469486"/>
                  <a:gd name="connsiteY27" fmla="*/ 617382 h 3256221"/>
                  <a:gd name="connsiteX0" fmla="*/ 610954 w 5469486"/>
                  <a:gd name="connsiteY0" fmla="*/ 617382 h 3256221"/>
                  <a:gd name="connsiteX1" fmla="*/ 0 w 5469486"/>
                  <a:gd name="connsiteY1" fmla="*/ 806221 h 3256221"/>
                  <a:gd name="connsiteX2" fmla="*/ 12748 w 5469486"/>
                  <a:gd name="connsiteY2" fmla="*/ 2376135 h 3256221"/>
                  <a:gd name="connsiteX3" fmla="*/ 790260 w 5469486"/>
                  <a:gd name="connsiteY3" fmla="*/ 2608341 h 3256221"/>
                  <a:gd name="connsiteX4" fmla="*/ 1085724 w 5469486"/>
                  <a:gd name="connsiteY4" fmla="*/ 2304773 h 3256221"/>
                  <a:gd name="connsiteX5" fmla="*/ 1405139 w 5469486"/>
                  <a:gd name="connsiteY5" fmla="*/ 2258307 h 3256221"/>
                  <a:gd name="connsiteX6" fmla="*/ 2379343 w 5469486"/>
                  <a:gd name="connsiteY6" fmla="*/ 2835776 h 3256221"/>
                  <a:gd name="connsiteX7" fmla="*/ 3411100 w 5469486"/>
                  <a:gd name="connsiteY7" fmla="*/ 3253006 h 3256221"/>
                  <a:gd name="connsiteX8" fmla="*/ 3665349 w 5469486"/>
                  <a:gd name="connsiteY8" fmla="*/ 3256221 h 3256221"/>
                  <a:gd name="connsiteX9" fmla="*/ 4290003 w 5469486"/>
                  <a:gd name="connsiteY9" fmla="*/ 3028185 h 3256221"/>
                  <a:gd name="connsiteX10" fmla="*/ 4673750 w 5469486"/>
                  <a:gd name="connsiteY10" fmla="*/ 2769774 h 3256221"/>
                  <a:gd name="connsiteX11" fmla="*/ 5469486 w 5469486"/>
                  <a:gd name="connsiteY11" fmla="*/ 2018471 h 3256221"/>
                  <a:gd name="connsiteX12" fmla="*/ 5446969 w 5469486"/>
                  <a:gd name="connsiteY12" fmla="*/ 1130751 h 3256221"/>
                  <a:gd name="connsiteX13" fmla="*/ 5088473 w 5469486"/>
                  <a:gd name="connsiteY13" fmla="*/ 466068 h 3256221"/>
                  <a:gd name="connsiteX14" fmla="*/ 4758215 w 5469486"/>
                  <a:gd name="connsiteY14" fmla="*/ 202655 h 3256221"/>
                  <a:gd name="connsiteX15" fmla="*/ 4570692 w 5469486"/>
                  <a:gd name="connsiteY15" fmla="*/ 247811 h 3256221"/>
                  <a:gd name="connsiteX16" fmla="*/ 4459175 w 5469486"/>
                  <a:gd name="connsiteY16" fmla="*/ 290584 h 3256221"/>
                  <a:gd name="connsiteX17" fmla="*/ 4439755 w 5469486"/>
                  <a:gd name="connsiteY17" fmla="*/ 402098 h 3256221"/>
                  <a:gd name="connsiteX18" fmla="*/ 3998934 w 5469486"/>
                  <a:gd name="connsiteY18" fmla="*/ 110320 h 3256221"/>
                  <a:gd name="connsiteX19" fmla="*/ 3707044 w 5469486"/>
                  <a:gd name="connsiteY19" fmla="*/ 44677 h 3256221"/>
                  <a:gd name="connsiteX20" fmla="*/ 3126236 w 5469486"/>
                  <a:gd name="connsiteY20" fmla="*/ 74463 h 3256221"/>
                  <a:gd name="connsiteX21" fmla="*/ 2372675 w 5469486"/>
                  <a:gd name="connsiteY21" fmla="*/ 437840 h 3256221"/>
                  <a:gd name="connsiteX22" fmla="*/ 2262470 w 5469486"/>
                  <a:gd name="connsiteY22" fmla="*/ 360399 h 3256221"/>
                  <a:gd name="connsiteX23" fmla="*/ 1785910 w 5469486"/>
                  <a:gd name="connsiteY23" fmla="*/ 0 h 3256221"/>
                  <a:gd name="connsiteX24" fmla="*/ 1291478 w 5469486"/>
                  <a:gd name="connsiteY24" fmla="*/ 354442 h 3256221"/>
                  <a:gd name="connsiteX25" fmla="*/ 1321264 w 5469486"/>
                  <a:gd name="connsiteY25" fmla="*/ 1012691 h 3256221"/>
                  <a:gd name="connsiteX26" fmla="*/ 1243823 w 5469486"/>
                  <a:gd name="connsiteY26" fmla="*/ 1158637 h 3256221"/>
                  <a:gd name="connsiteX27" fmla="*/ 610954 w 5469486"/>
                  <a:gd name="connsiteY27" fmla="*/ 617382 h 3256221"/>
                  <a:gd name="connsiteX0" fmla="*/ 610954 w 5469486"/>
                  <a:gd name="connsiteY0" fmla="*/ 617382 h 3256221"/>
                  <a:gd name="connsiteX1" fmla="*/ 0 w 5469486"/>
                  <a:gd name="connsiteY1" fmla="*/ 806221 h 3256221"/>
                  <a:gd name="connsiteX2" fmla="*/ 12748 w 5469486"/>
                  <a:gd name="connsiteY2" fmla="*/ 2376135 h 3256221"/>
                  <a:gd name="connsiteX3" fmla="*/ 790260 w 5469486"/>
                  <a:gd name="connsiteY3" fmla="*/ 2608341 h 3256221"/>
                  <a:gd name="connsiteX4" fmla="*/ 1085724 w 5469486"/>
                  <a:gd name="connsiteY4" fmla="*/ 2304773 h 3256221"/>
                  <a:gd name="connsiteX5" fmla="*/ 1405139 w 5469486"/>
                  <a:gd name="connsiteY5" fmla="*/ 2258307 h 3256221"/>
                  <a:gd name="connsiteX6" fmla="*/ 2379343 w 5469486"/>
                  <a:gd name="connsiteY6" fmla="*/ 2835776 h 3256221"/>
                  <a:gd name="connsiteX7" fmla="*/ 3411100 w 5469486"/>
                  <a:gd name="connsiteY7" fmla="*/ 3253006 h 3256221"/>
                  <a:gd name="connsiteX8" fmla="*/ 3665349 w 5469486"/>
                  <a:gd name="connsiteY8" fmla="*/ 3256221 h 3256221"/>
                  <a:gd name="connsiteX9" fmla="*/ 4290003 w 5469486"/>
                  <a:gd name="connsiteY9" fmla="*/ 3028185 h 3256221"/>
                  <a:gd name="connsiteX10" fmla="*/ 4673750 w 5469486"/>
                  <a:gd name="connsiteY10" fmla="*/ 2769774 h 3256221"/>
                  <a:gd name="connsiteX11" fmla="*/ 5469486 w 5469486"/>
                  <a:gd name="connsiteY11" fmla="*/ 2018471 h 3256221"/>
                  <a:gd name="connsiteX12" fmla="*/ 5446969 w 5469486"/>
                  <a:gd name="connsiteY12" fmla="*/ 1130751 h 3256221"/>
                  <a:gd name="connsiteX13" fmla="*/ 5088473 w 5469486"/>
                  <a:gd name="connsiteY13" fmla="*/ 466068 h 3256221"/>
                  <a:gd name="connsiteX14" fmla="*/ 4758215 w 5469486"/>
                  <a:gd name="connsiteY14" fmla="*/ 202655 h 3256221"/>
                  <a:gd name="connsiteX15" fmla="*/ 4570692 w 5469486"/>
                  <a:gd name="connsiteY15" fmla="*/ 247811 h 3256221"/>
                  <a:gd name="connsiteX16" fmla="*/ 4459175 w 5469486"/>
                  <a:gd name="connsiteY16" fmla="*/ 290584 h 3256221"/>
                  <a:gd name="connsiteX17" fmla="*/ 4439755 w 5469486"/>
                  <a:gd name="connsiteY17" fmla="*/ 402098 h 3256221"/>
                  <a:gd name="connsiteX18" fmla="*/ 3998934 w 5469486"/>
                  <a:gd name="connsiteY18" fmla="*/ 110320 h 3256221"/>
                  <a:gd name="connsiteX19" fmla="*/ 3707044 w 5469486"/>
                  <a:gd name="connsiteY19" fmla="*/ 44677 h 3256221"/>
                  <a:gd name="connsiteX20" fmla="*/ 3214640 w 5469486"/>
                  <a:gd name="connsiteY20" fmla="*/ 131292 h 3256221"/>
                  <a:gd name="connsiteX21" fmla="*/ 2372675 w 5469486"/>
                  <a:gd name="connsiteY21" fmla="*/ 437840 h 3256221"/>
                  <a:gd name="connsiteX22" fmla="*/ 2262470 w 5469486"/>
                  <a:gd name="connsiteY22" fmla="*/ 360399 h 3256221"/>
                  <a:gd name="connsiteX23" fmla="*/ 1785910 w 5469486"/>
                  <a:gd name="connsiteY23" fmla="*/ 0 h 3256221"/>
                  <a:gd name="connsiteX24" fmla="*/ 1291478 w 5469486"/>
                  <a:gd name="connsiteY24" fmla="*/ 354442 h 3256221"/>
                  <a:gd name="connsiteX25" fmla="*/ 1321264 w 5469486"/>
                  <a:gd name="connsiteY25" fmla="*/ 1012691 h 3256221"/>
                  <a:gd name="connsiteX26" fmla="*/ 1243823 w 5469486"/>
                  <a:gd name="connsiteY26" fmla="*/ 1158637 h 3256221"/>
                  <a:gd name="connsiteX27" fmla="*/ 610954 w 5469486"/>
                  <a:gd name="connsiteY27" fmla="*/ 617382 h 3256221"/>
                  <a:gd name="connsiteX0" fmla="*/ 610954 w 5469486"/>
                  <a:gd name="connsiteY0" fmla="*/ 617382 h 3256221"/>
                  <a:gd name="connsiteX1" fmla="*/ 0 w 5469486"/>
                  <a:gd name="connsiteY1" fmla="*/ 806221 h 3256221"/>
                  <a:gd name="connsiteX2" fmla="*/ 12748 w 5469486"/>
                  <a:gd name="connsiteY2" fmla="*/ 2376135 h 3256221"/>
                  <a:gd name="connsiteX3" fmla="*/ 790260 w 5469486"/>
                  <a:gd name="connsiteY3" fmla="*/ 2608341 h 3256221"/>
                  <a:gd name="connsiteX4" fmla="*/ 1085724 w 5469486"/>
                  <a:gd name="connsiteY4" fmla="*/ 2304773 h 3256221"/>
                  <a:gd name="connsiteX5" fmla="*/ 1405139 w 5469486"/>
                  <a:gd name="connsiteY5" fmla="*/ 2258307 h 3256221"/>
                  <a:gd name="connsiteX6" fmla="*/ 2379343 w 5469486"/>
                  <a:gd name="connsiteY6" fmla="*/ 2835776 h 3256221"/>
                  <a:gd name="connsiteX7" fmla="*/ 3411100 w 5469486"/>
                  <a:gd name="connsiteY7" fmla="*/ 3253006 h 3256221"/>
                  <a:gd name="connsiteX8" fmla="*/ 3665349 w 5469486"/>
                  <a:gd name="connsiteY8" fmla="*/ 3256221 h 3256221"/>
                  <a:gd name="connsiteX9" fmla="*/ 4290003 w 5469486"/>
                  <a:gd name="connsiteY9" fmla="*/ 3028185 h 3256221"/>
                  <a:gd name="connsiteX10" fmla="*/ 4673750 w 5469486"/>
                  <a:gd name="connsiteY10" fmla="*/ 2769774 h 3256221"/>
                  <a:gd name="connsiteX11" fmla="*/ 5469486 w 5469486"/>
                  <a:gd name="connsiteY11" fmla="*/ 2018471 h 3256221"/>
                  <a:gd name="connsiteX12" fmla="*/ 5446969 w 5469486"/>
                  <a:gd name="connsiteY12" fmla="*/ 1130751 h 3256221"/>
                  <a:gd name="connsiteX13" fmla="*/ 5088473 w 5469486"/>
                  <a:gd name="connsiteY13" fmla="*/ 466068 h 3256221"/>
                  <a:gd name="connsiteX14" fmla="*/ 4758215 w 5469486"/>
                  <a:gd name="connsiteY14" fmla="*/ 202655 h 3256221"/>
                  <a:gd name="connsiteX15" fmla="*/ 4570692 w 5469486"/>
                  <a:gd name="connsiteY15" fmla="*/ 247811 h 3256221"/>
                  <a:gd name="connsiteX16" fmla="*/ 4459175 w 5469486"/>
                  <a:gd name="connsiteY16" fmla="*/ 290584 h 3256221"/>
                  <a:gd name="connsiteX17" fmla="*/ 4439755 w 5469486"/>
                  <a:gd name="connsiteY17" fmla="*/ 402098 h 3256221"/>
                  <a:gd name="connsiteX18" fmla="*/ 3998934 w 5469486"/>
                  <a:gd name="connsiteY18" fmla="*/ 110320 h 3256221"/>
                  <a:gd name="connsiteX19" fmla="*/ 3707044 w 5469486"/>
                  <a:gd name="connsiteY19" fmla="*/ 44677 h 3256221"/>
                  <a:gd name="connsiteX20" fmla="*/ 3214640 w 5469486"/>
                  <a:gd name="connsiteY20" fmla="*/ 131292 h 3256221"/>
                  <a:gd name="connsiteX21" fmla="*/ 2555795 w 5469486"/>
                  <a:gd name="connsiteY21" fmla="*/ 425211 h 3256221"/>
                  <a:gd name="connsiteX22" fmla="*/ 2262470 w 5469486"/>
                  <a:gd name="connsiteY22" fmla="*/ 360399 h 3256221"/>
                  <a:gd name="connsiteX23" fmla="*/ 1785910 w 5469486"/>
                  <a:gd name="connsiteY23" fmla="*/ 0 h 3256221"/>
                  <a:gd name="connsiteX24" fmla="*/ 1291478 w 5469486"/>
                  <a:gd name="connsiteY24" fmla="*/ 354442 h 3256221"/>
                  <a:gd name="connsiteX25" fmla="*/ 1321264 w 5469486"/>
                  <a:gd name="connsiteY25" fmla="*/ 1012691 h 3256221"/>
                  <a:gd name="connsiteX26" fmla="*/ 1243823 w 5469486"/>
                  <a:gd name="connsiteY26" fmla="*/ 1158637 h 3256221"/>
                  <a:gd name="connsiteX27" fmla="*/ 610954 w 5469486"/>
                  <a:gd name="connsiteY27" fmla="*/ 617382 h 3256221"/>
                  <a:gd name="connsiteX0" fmla="*/ 610954 w 5469486"/>
                  <a:gd name="connsiteY0" fmla="*/ 617382 h 3256221"/>
                  <a:gd name="connsiteX1" fmla="*/ 0 w 5469486"/>
                  <a:gd name="connsiteY1" fmla="*/ 806221 h 3256221"/>
                  <a:gd name="connsiteX2" fmla="*/ 12748 w 5469486"/>
                  <a:gd name="connsiteY2" fmla="*/ 2376135 h 3256221"/>
                  <a:gd name="connsiteX3" fmla="*/ 790260 w 5469486"/>
                  <a:gd name="connsiteY3" fmla="*/ 2608341 h 3256221"/>
                  <a:gd name="connsiteX4" fmla="*/ 1085724 w 5469486"/>
                  <a:gd name="connsiteY4" fmla="*/ 2304773 h 3256221"/>
                  <a:gd name="connsiteX5" fmla="*/ 1405139 w 5469486"/>
                  <a:gd name="connsiteY5" fmla="*/ 2258307 h 3256221"/>
                  <a:gd name="connsiteX6" fmla="*/ 2379343 w 5469486"/>
                  <a:gd name="connsiteY6" fmla="*/ 2835776 h 3256221"/>
                  <a:gd name="connsiteX7" fmla="*/ 3411100 w 5469486"/>
                  <a:gd name="connsiteY7" fmla="*/ 3253006 h 3256221"/>
                  <a:gd name="connsiteX8" fmla="*/ 3665349 w 5469486"/>
                  <a:gd name="connsiteY8" fmla="*/ 3256221 h 3256221"/>
                  <a:gd name="connsiteX9" fmla="*/ 4290003 w 5469486"/>
                  <a:gd name="connsiteY9" fmla="*/ 3028185 h 3256221"/>
                  <a:gd name="connsiteX10" fmla="*/ 4673750 w 5469486"/>
                  <a:gd name="connsiteY10" fmla="*/ 2769774 h 3256221"/>
                  <a:gd name="connsiteX11" fmla="*/ 5469486 w 5469486"/>
                  <a:gd name="connsiteY11" fmla="*/ 2018471 h 3256221"/>
                  <a:gd name="connsiteX12" fmla="*/ 5446969 w 5469486"/>
                  <a:gd name="connsiteY12" fmla="*/ 1130751 h 3256221"/>
                  <a:gd name="connsiteX13" fmla="*/ 5088473 w 5469486"/>
                  <a:gd name="connsiteY13" fmla="*/ 466068 h 3256221"/>
                  <a:gd name="connsiteX14" fmla="*/ 4758215 w 5469486"/>
                  <a:gd name="connsiteY14" fmla="*/ 202655 h 3256221"/>
                  <a:gd name="connsiteX15" fmla="*/ 4570692 w 5469486"/>
                  <a:gd name="connsiteY15" fmla="*/ 247811 h 3256221"/>
                  <a:gd name="connsiteX16" fmla="*/ 4459175 w 5469486"/>
                  <a:gd name="connsiteY16" fmla="*/ 290584 h 3256221"/>
                  <a:gd name="connsiteX17" fmla="*/ 4439755 w 5469486"/>
                  <a:gd name="connsiteY17" fmla="*/ 402098 h 3256221"/>
                  <a:gd name="connsiteX18" fmla="*/ 3998934 w 5469486"/>
                  <a:gd name="connsiteY18" fmla="*/ 110320 h 3256221"/>
                  <a:gd name="connsiteX19" fmla="*/ 3707044 w 5469486"/>
                  <a:gd name="connsiteY19" fmla="*/ 44677 h 3256221"/>
                  <a:gd name="connsiteX20" fmla="*/ 3214640 w 5469486"/>
                  <a:gd name="connsiteY20" fmla="*/ 131292 h 3256221"/>
                  <a:gd name="connsiteX21" fmla="*/ 2555795 w 5469486"/>
                  <a:gd name="connsiteY21" fmla="*/ 425211 h 3256221"/>
                  <a:gd name="connsiteX22" fmla="*/ 2376131 w 5469486"/>
                  <a:gd name="connsiteY22" fmla="*/ 246737 h 3256221"/>
                  <a:gd name="connsiteX23" fmla="*/ 1785910 w 5469486"/>
                  <a:gd name="connsiteY23" fmla="*/ 0 h 3256221"/>
                  <a:gd name="connsiteX24" fmla="*/ 1291478 w 5469486"/>
                  <a:gd name="connsiteY24" fmla="*/ 354442 h 3256221"/>
                  <a:gd name="connsiteX25" fmla="*/ 1321264 w 5469486"/>
                  <a:gd name="connsiteY25" fmla="*/ 1012691 h 3256221"/>
                  <a:gd name="connsiteX26" fmla="*/ 1243823 w 5469486"/>
                  <a:gd name="connsiteY26" fmla="*/ 1158637 h 3256221"/>
                  <a:gd name="connsiteX27" fmla="*/ 610954 w 5469486"/>
                  <a:gd name="connsiteY27" fmla="*/ 617382 h 3256221"/>
                  <a:gd name="connsiteX0" fmla="*/ 610954 w 5469486"/>
                  <a:gd name="connsiteY0" fmla="*/ 592124 h 3230963"/>
                  <a:gd name="connsiteX1" fmla="*/ 0 w 5469486"/>
                  <a:gd name="connsiteY1" fmla="*/ 780963 h 3230963"/>
                  <a:gd name="connsiteX2" fmla="*/ 12748 w 5469486"/>
                  <a:gd name="connsiteY2" fmla="*/ 2350877 h 3230963"/>
                  <a:gd name="connsiteX3" fmla="*/ 790260 w 5469486"/>
                  <a:gd name="connsiteY3" fmla="*/ 2583083 h 3230963"/>
                  <a:gd name="connsiteX4" fmla="*/ 1085724 w 5469486"/>
                  <a:gd name="connsiteY4" fmla="*/ 2279515 h 3230963"/>
                  <a:gd name="connsiteX5" fmla="*/ 1405139 w 5469486"/>
                  <a:gd name="connsiteY5" fmla="*/ 2233049 h 3230963"/>
                  <a:gd name="connsiteX6" fmla="*/ 2379343 w 5469486"/>
                  <a:gd name="connsiteY6" fmla="*/ 2810518 h 3230963"/>
                  <a:gd name="connsiteX7" fmla="*/ 3411100 w 5469486"/>
                  <a:gd name="connsiteY7" fmla="*/ 3227748 h 3230963"/>
                  <a:gd name="connsiteX8" fmla="*/ 3665349 w 5469486"/>
                  <a:gd name="connsiteY8" fmla="*/ 3230963 h 3230963"/>
                  <a:gd name="connsiteX9" fmla="*/ 4290003 w 5469486"/>
                  <a:gd name="connsiteY9" fmla="*/ 3002927 h 3230963"/>
                  <a:gd name="connsiteX10" fmla="*/ 4673750 w 5469486"/>
                  <a:gd name="connsiteY10" fmla="*/ 2744516 h 3230963"/>
                  <a:gd name="connsiteX11" fmla="*/ 5469486 w 5469486"/>
                  <a:gd name="connsiteY11" fmla="*/ 1993213 h 3230963"/>
                  <a:gd name="connsiteX12" fmla="*/ 5446969 w 5469486"/>
                  <a:gd name="connsiteY12" fmla="*/ 1105493 h 3230963"/>
                  <a:gd name="connsiteX13" fmla="*/ 5088473 w 5469486"/>
                  <a:gd name="connsiteY13" fmla="*/ 440810 h 3230963"/>
                  <a:gd name="connsiteX14" fmla="*/ 4758215 w 5469486"/>
                  <a:gd name="connsiteY14" fmla="*/ 177397 h 3230963"/>
                  <a:gd name="connsiteX15" fmla="*/ 4570692 w 5469486"/>
                  <a:gd name="connsiteY15" fmla="*/ 222553 h 3230963"/>
                  <a:gd name="connsiteX16" fmla="*/ 4459175 w 5469486"/>
                  <a:gd name="connsiteY16" fmla="*/ 265326 h 3230963"/>
                  <a:gd name="connsiteX17" fmla="*/ 4439755 w 5469486"/>
                  <a:gd name="connsiteY17" fmla="*/ 376840 h 3230963"/>
                  <a:gd name="connsiteX18" fmla="*/ 3998934 w 5469486"/>
                  <a:gd name="connsiteY18" fmla="*/ 85062 h 3230963"/>
                  <a:gd name="connsiteX19" fmla="*/ 3707044 w 5469486"/>
                  <a:gd name="connsiteY19" fmla="*/ 19419 h 3230963"/>
                  <a:gd name="connsiteX20" fmla="*/ 3214640 w 5469486"/>
                  <a:gd name="connsiteY20" fmla="*/ 106034 h 3230963"/>
                  <a:gd name="connsiteX21" fmla="*/ 2555795 w 5469486"/>
                  <a:gd name="connsiteY21" fmla="*/ 399953 h 3230963"/>
                  <a:gd name="connsiteX22" fmla="*/ 2376131 w 5469486"/>
                  <a:gd name="connsiteY22" fmla="*/ 221479 h 3230963"/>
                  <a:gd name="connsiteX23" fmla="*/ 2025862 w 5469486"/>
                  <a:gd name="connsiteY23" fmla="*/ 0 h 3230963"/>
                  <a:gd name="connsiteX24" fmla="*/ 1291478 w 5469486"/>
                  <a:gd name="connsiteY24" fmla="*/ 329184 h 3230963"/>
                  <a:gd name="connsiteX25" fmla="*/ 1321264 w 5469486"/>
                  <a:gd name="connsiteY25" fmla="*/ 987433 h 3230963"/>
                  <a:gd name="connsiteX26" fmla="*/ 1243823 w 5469486"/>
                  <a:gd name="connsiteY26" fmla="*/ 1133379 h 3230963"/>
                  <a:gd name="connsiteX27" fmla="*/ 610954 w 5469486"/>
                  <a:gd name="connsiteY27" fmla="*/ 592124 h 3230963"/>
                  <a:gd name="connsiteX0" fmla="*/ 610954 w 5469486"/>
                  <a:gd name="connsiteY0" fmla="*/ 592124 h 3230963"/>
                  <a:gd name="connsiteX1" fmla="*/ 0 w 5469486"/>
                  <a:gd name="connsiteY1" fmla="*/ 780963 h 3230963"/>
                  <a:gd name="connsiteX2" fmla="*/ 12748 w 5469486"/>
                  <a:gd name="connsiteY2" fmla="*/ 2350877 h 3230963"/>
                  <a:gd name="connsiteX3" fmla="*/ 790260 w 5469486"/>
                  <a:gd name="connsiteY3" fmla="*/ 2583083 h 3230963"/>
                  <a:gd name="connsiteX4" fmla="*/ 1085724 w 5469486"/>
                  <a:gd name="connsiteY4" fmla="*/ 2279515 h 3230963"/>
                  <a:gd name="connsiteX5" fmla="*/ 1405139 w 5469486"/>
                  <a:gd name="connsiteY5" fmla="*/ 2233049 h 3230963"/>
                  <a:gd name="connsiteX6" fmla="*/ 2379343 w 5469486"/>
                  <a:gd name="connsiteY6" fmla="*/ 2810518 h 3230963"/>
                  <a:gd name="connsiteX7" fmla="*/ 3411100 w 5469486"/>
                  <a:gd name="connsiteY7" fmla="*/ 3227748 h 3230963"/>
                  <a:gd name="connsiteX8" fmla="*/ 3665349 w 5469486"/>
                  <a:gd name="connsiteY8" fmla="*/ 3230963 h 3230963"/>
                  <a:gd name="connsiteX9" fmla="*/ 4290003 w 5469486"/>
                  <a:gd name="connsiteY9" fmla="*/ 3002927 h 3230963"/>
                  <a:gd name="connsiteX10" fmla="*/ 4673750 w 5469486"/>
                  <a:gd name="connsiteY10" fmla="*/ 2744516 h 3230963"/>
                  <a:gd name="connsiteX11" fmla="*/ 5469486 w 5469486"/>
                  <a:gd name="connsiteY11" fmla="*/ 1993213 h 3230963"/>
                  <a:gd name="connsiteX12" fmla="*/ 5446969 w 5469486"/>
                  <a:gd name="connsiteY12" fmla="*/ 1105493 h 3230963"/>
                  <a:gd name="connsiteX13" fmla="*/ 5088473 w 5469486"/>
                  <a:gd name="connsiteY13" fmla="*/ 440810 h 3230963"/>
                  <a:gd name="connsiteX14" fmla="*/ 4758215 w 5469486"/>
                  <a:gd name="connsiteY14" fmla="*/ 177397 h 3230963"/>
                  <a:gd name="connsiteX15" fmla="*/ 4570692 w 5469486"/>
                  <a:gd name="connsiteY15" fmla="*/ 222553 h 3230963"/>
                  <a:gd name="connsiteX16" fmla="*/ 4459175 w 5469486"/>
                  <a:gd name="connsiteY16" fmla="*/ 265326 h 3230963"/>
                  <a:gd name="connsiteX17" fmla="*/ 4439755 w 5469486"/>
                  <a:gd name="connsiteY17" fmla="*/ 376840 h 3230963"/>
                  <a:gd name="connsiteX18" fmla="*/ 3998934 w 5469486"/>
                  <a:gd name="connsiteY18" fmla="*/ 85062 h 3230963"/>
                  <a:gd name="connsiteX19" fmla="*/ 3707044 w 5469486"/>
                  <a:gd name="connsiteY19" fmla="*/ 19419 h 3230963"/>
                  <a:gd name="connsiteX20" fmla="*/ 3214640 w 5469486"/>
                  <a:gd name="connsiteY20" fmla="*/ 106034 h 3230963"/>
                  <a:gd name="connsiteX21" fmla="*/ 2555795 w 5469486"/>
                  <a:gd name="connsiteY21" fmla="*/ 399953 h 3230963"/>
                  <a:gd name="connsiteX22" fmla="*/ 2376131 w 5469486"/>
                  <a:gd name="connsiteY22" fmla="*/ 221479 h 3230963"/>
                  <a:gd name="connsiteX23" fmla="*/ 2025862 w 5469486"/>
                  <a:gd name="connsiteY23" fmla="*/ 0 h 3230963"/>
                  <a:gd name="connsiteX24" fmla="*/ 1291478 w 5469486"/>
                  <a:gd name="connsiteY24" fmla="*/ 329184 h 3230963"/>
                  <a:gd name="connsiteX25" fmla="*/ 1321264 w 5469486"/>
                  <a:gd name="connsiteY25" fmla="*/ 987433 h 3230963"/>
                  <a:gd name="connsiteX26" fmla="*/ 610954 w 5469486"/>
                  <a:gd name="connsiteY26" fmla="*/ 592124 h 3230963"/>
                  <a:gd name="connsiteX0" fmla="*/ 610954 w 5469486"/>
                  <a:gd name="connsiteY0" fmla="*/ 592124 h 3230963"/>
                  <a:gd name="connsiteX1" fmla="*/ 0 w 5469486"/>
                  <a:gd name="connsiteY1" fmla="*/ 780963 h 3230963"/>
                  <a:gd name="connsiteX2" fmla="*/ 12748 w 5469486"/>
                  <a:gd name="connsiteY2" fmla="*/ 2350877 h 3230963"/>
                  <a:gd name="connsiteX3" fmla="*/ 790260 w 5469486"/>
                  <a:gd name="connsiteY3" fmla="*/ 2583083 h 3230963"/>
                  <a:gd name="connsiteX4" fmla="*/ 1085724 w 5469486"/>
                  <a:gd name="connsiteY4" fmla="*/ 2279515 h 3230963"/>
                  <a:gd name="connsiteX5" fmla="*/ 1405139 w 5469486"/>
                  <a:gd name="connsiteY5" fmla="*/ 2233049 h 3230963"/>
                  <a:gd name="connsiteX6" fmla="*/ 2379343 w 5469486"/>
                  <a:gd name="connsiteY6" fmla="*/ 2810518 h 3230963"/>
                  <a:gd name="connsiteX7" fmla="*/ 3411100 w 5469486"/>
                  <a:gd name="connsiteY7" fmla="*/ 3227748 h 3230963"/>
                  <a:gd name="connsiteX8" fmla="*/ 3665349 w 5469486"/>
                  <a:gd name="connsiteY8" fmla="*/ 3230963 h 3230963"/>
                  <a:gd name="connsiteX9" fmla="*/ 4290003 w 5469486"/>
                  <a:gd name="connsiteY9" fmla="*/ 3002927 h 3230963"/>
                  <a:gd name="connsiteX10" fmla="*/ 4673750 w 5469486"/>
                  <a:gd name="connsiteY10" fmla="*/ 2744516 h 3230963"/>
                  <a:gd name="connsiteX11" fmla="*/ 5469486 w 5469486"/>
                  <a:gd name="connsiteY11" fmla="*/ 1993213 h 3230963"/>
                  <a:gd name="connsiteX12" fmla="*/ 5446969 w 5469486"/>
                  <a:gd name="connsiteY12" fmla="*/ 1105493 h 3230963"/>
                  <a:gd name="connsiteX13" fmla="*/ 5088473 w 5469486"/>
                  <a:gd name="connsiteY13" fmla="*/ 440810 h 3230963"/>
                  <a:gd name="connsiteX14" fmla="*/ 4758215 w 5469486"/>
                  <a:gd name="connsiteY14" fmla="*/ 177397 h 3230963"/>
                  <a:gd name="connsiteX15" fmla="*/ 4570692 w 5469486"/>
                  <a:gd name="connsiteY15" fmla="*/ 222553 h 3230963"/>
                  <a:gd name="connsiteX16" fmla="*/ 4459175 w 5469486"/>
                  <a:gd name="connsiteY16" fmla="*/ 265326 h 3230963"/>
                  <a:gd name="connsiteX17" fmla="*/ 4439755 w 5469486"/>
                  <a:gd name="connsiteY17" fmla="*/ 376840 h 3230963"/>
                  <a:gd name="connsiteX18" fmla="*/ 3998934 w 5469486"/>
                  <a:gd name="connsiteY18" fmla="*/ 85062 h 3230963"/>
                  <a:gd name="connsiteX19" fmla="*/ 3707044 w 5469486"/>
                  <a:gd name="connsiteY19" fmla="*/ 19419 h 3230963"/>
                  <a:gd name="connsiteX20" fmla="*/ 3214640 w 5469486"/>
                  <a:gd name="connsiteY20" fmla="*/ 106034 h 3230963"/>
                  <a:gd name="connsiteX21" fmla="*/ 2555795 w 5469486"/>
                  <a:gd name="connsiteY21" fmla="*/ 399953 h 3230963"/>
                  <a:gd name="connsiteX22" fmla="*/ 2376131 w 5469486"/>
                  <a:gd name="connsiteY22" fmla="*/ 221479 h 3230963"/>
                  <a:gd name="connsiteX23" fmla="*/ 2025862 w 5469486"/>
                  <a:gd name="connsiteY23" fmla="*/ 0 h 3230963"/>
                  <a:gd name="connsiteX24" fmla="*/ 1291478 w 5469486"/>
                  <a:gd name="connsiteY24" fmla="*/ 329184 h 3230963"/>
                  <a:gd name="connsiteX25" fmla="*/ 1321264 w 5469486"/>
                  <a:gd name="connsiteY25" fmla="*/ 1025320 h 3230963"/>
                  <a:gd name="connsiteX26" fmla="*/ 610954 w 5469486"/>
                  <a:gd name="connsiteY26" fmla="*/ 592124 h 3230963"/>
                  <a:gd name="connsiteX0" fmla="*/ 610954 w 5469486"/>
                  <a:gd name="connsiteY0" fmla="*/ 592124 h 3230963"/>
                  <a:gd name="connsiteX1" fmla="*/ 0 w 5469486"/>
                  <a:gd name="connsiteY1" fmla="*/ 780963 h 3230963"/>
                  <a:gd name="connsiteX2" fmla="*/ 12748 w 5469486"/>
                  <a:gd name="connsiteY2" fmla="*/ 2350877 h 3230963"/>
                  <a:gd name="connsiteX3" fmla="*/ 790260 w 5469486"/>
                  <a:gd name="connsiteY3" fmla="*/ 2583083 h 3230963"/>
                  <a:gd name="connsiteX4" fmla="*/ 1085724 w 5469486"/>
                  <a:gd name="connsiteY4" fmla="*/ 2279515 h 3230963"/>
                  <a:gd name="connsiteX5" fmla="*/ 1405139 w 5469486"/>
                  <a:gd name="connsiteY5" fmla="*/ 2233049 h 3230963"/>
                  <a:gd name="connsiteX6" fmla="*/ 2379343 w 5469486"/>
                  <a:gd name="connsiteY6" fmla="*/ 2810518 h 3230963"/>
                  <a:gd name="connsiteX7" fmla="*/ 3411100 w 5469486"/>
                  <a:gd name="connsiteY7" fmla="*/ 3227748 h 3230963"/>
                  <a:gd name="connsiteX8" fmla="*/ 3665349 w 5469486"/>
                  <a:gd name="connsiteY8" fmla="*/ 3230963 h 3230963"/>
                  <a:gd name="connsiteX9" fmla="*/ 4290003 w 5469486"/>
                  <a:gd name="connsiteY9" fmla="*/ 3002927 h 3230963"/>
                  <a:gd name="connsiteX10" fmla="*/ 4673750 w 5469486"/>
                  <a:gd name="connsiteY10" fmla="*/ 2744516 h 3230963"/>
                  <a:gd name="connsiteX11" fmla="*/ 5469486 w 5469486"/>
                  <a:gd name="connsiteY11" fmla="*/ 1993213 h 3230963"/>
                  <a:gd name="connsiteX12" fmla="*/ 5446969 w 5469486"/>
                  <a:gd name="connsiteY12" fmla="*/ 1105493 h 3230963"/>
                  <a:gd name="connsiteX13" fmla="*/ 5088473 w 5469486"/>
                  <a:gd name="connsiteY13" fmla="*/ 440810 h 3230963"/>
                  <a:gd name="connsiteX14" fmla="*/ 4758215 w 5469486"/>
                  <a:gd name="connsiteY14" fmla="*/ 177397 h 3230963"/>
                  <a:gd name="connsiteX15" fmla="*/ 4570692 w 5469486"/>
                  <a:gd name="connsiteY15" fmla="*/ 222553 h 3230963"/>
                  <a:gd name="connsiteX16" fmla="*/ 4459175 w 5469486"/>
                  <a:gd name="connsiteY16" fmla="*/ 265326 h 3230963"/>
                  <a:gd name="connsiteX17" fmla="*/ 4439755 w 5469486"/>
                  <a:gd name="connsiteY17" fmla="*/ 376840 h 3230963"/>
                  <a:gd name="connsiteX18" fmla="*/ 3998934 w 5469486"/>
                  <a:gd name="connsiteY18" fmla="*/ 85062 h 3230963"/>
                  <a:gd name="connsiteX19" fmla="*/ 3214640 w 5469486"/>
                  <a:gd name="connsiteY19" fmla="*/ 106034 h 3230963"/>
                  <a:gd name="connsiteX20" fmla="*/ 2555795 w 5469486"/>
                  <a:gd name="connsiteY20" fmla="*/ 399953 h 3230963"/>
                  <a:gd name="connsiteX21" fmla="*/ 2376131 w 5469486"/>
                  <a:gd name="connsiteY21" fmla="*/ 221479 h 3230963"/>
                  <a:gd name="connsiteX22" fmla="*/ 2025862 w 5469486"/>
                  <a:gd name="connsiteY22" fmla="*/ 0 h 3230963"/>
                  <a:gd name="connsiteX23" fmla="*/ 1291478 w 5469486"/>
                  <a:gd name="connsiteY23" fmla="*/ 329184 h 3230963"/>
                  <a:gd name="connsiteX24" fmla="*/ 1321264 w 5469486"/>
                  <a:gd name="connsiteY24" fmla="*/ 1025320 h 3230963"/>
                  <a:gd name="connsiteX25" fmla="*/ 610954 w 5469486"/>
                  <a:gd name="connsiteY25" fmla="*/ 592124 h 3230963"/>
                  <a:gd name="connsiteX0" fmla="*/ 610954 w 5469486"/>
                  <a:gd name="connsiteY0" fmla="*/ 592124 h 3230963"/>
                  <a:gd name="connsiteX1" fmla="*/ 0 w 5469486"/>
                  <a:gd name="connsiteY1" fmla="*/ 780963 h 3230963"/>
                  <a:gd name="connsiteX2" fmla="*/ 12748 w 5469486"/>
                  <a:gd name="connsiteY2" fmla="*/ 2350877 h 3230963"/>
                  <a:gd name="connsiteX3" fmla="*/ 790260 w 5469486"/>
                  <a:gd name="connsiteY3" fmla="*/ 2583083 h 3230963"/>
                  <a:gd name="connsiteX4" fmla="*/ 1085724 w 5469486"/>
                  <a:gd name="connsiteY4" fmla="*/ 2279515 h 3230963"/>
                  <a:gd name="connsiteX5" fmla="*/ 1405139 w 5469486"/>
                  <a:gd name="connsiteY5" fmla="*/ 2233049 h 3230963"/>
                  <a:gd name="connsiteX6" fmla="*/ 2379343 w 5469486"/>
                  <a:gd name="connsiteY6" fmla="*/ 2810518 h 3230963"/>
                  <a:gd name="connsiteX7" fmla="*/ 3411100 w 5469486"/>
                  <a:gd name="connsiteY7" fmla="*/ 3227748 h 3230963"/>
                  <a:gd name="connsiteX8" fmla="*/ 3665349 w 5469486"/>
                  <a:gd name="connsiteY8" fmla="*/ 3230963 h 3230963"/>
                  <a:gd name="connsiteX9" fmla="*/ 4290003 w 5469486"/>
                  <a:gd name="connsiteY9" fmla="*/ 3002927 h 3230963"/>
                  <a:gd name="connsiteX10" fmla="*/ 4673750 w 5469486"/>
                  <a:gd name="connsiteY10" fmla="*/ 2744516 h 3230963"/>
                  <a:gd name="connsiteX11" fmla="*/ 5469486 w 5469486"/>
                  <a:gd name="connsiteY11" fmla="*/ 1993213 h 3230963"/>
                  <a:gd name="connsiteX12" fmla="*/ 5446969 w 5469486"/>
                  <a:gd name="connsiteY12" fmla="*/ 1105493 h 3230963"/>
                  <a:gd name="connsiteX13" fmla="*/ 5088473 w 5469486"/>
                  <a:gd name="connsiteY13" fmla="*/ 440810 h 3230963"/>
                  <a:gd name="connsiteX14" fmla="*/ 4758215 w 5469486"/>
                  <a:gd name="connsiteY14" fmla="*/ 177397 h 3230963"/>
                  <a:gd name="connsiteX15" fmla="*/ 4570692 w 5469486"/>
                  <a:gd name="connsiteY15" fmla="*/ 222553 h 3230963"/>
                  <a:gd name="connsiteX16" fmla="*/ 4459175 w 5469486"/>
                  <a:gd name="connsiteY16" fmla="*/ 265326 h 3230963"/>
                  <a:gd name="connsiteX17" fmla="*/ 4439755 w 5469486"/>
                  <a:gd name="connsiteY17" fmla="*/ 376840 h 3230963"/>
                  <a:gd name="connsiteX18" fmla="*/ 3897902 w 5469486"/>
                  <a:gd name="connsiteY18" fmla="*/ 40860 h 3230963"/>
                  <a:gd name="connsiteX19" fmla="*/ 3214640 w 5469486"/>
                  <a:gd name="connsiteY19" fmla="*/ 106034 h 3230963"/>
                  <a:gd name="connsiteX20" fmla="*/ 2555795 w 5469486"/>
                  <a:gd name="connsiteY20" fmla="*/ 399953 h 3230963"/>
                  <a:gd name="connsiteX21" fmla="*/ 2376131 w 5469486"/>
                  <a:gd name="connsiteY21" fmla="*/ 221479 h 3230963"/>
                  <a:gd name="connsiteX22" fmla="*/ 2025862 w 5469486"/>
                  <a:gd name="connsiteY22" fmla="*/ 0 h 3230963"/>
                  <a:gd name="connsiteX23" fmla="*/ 1291478 w 5469486"/>
                  <a:gd name="connsiteY23" fmla="*/ 329184 h 3230963"/>
                  <a:gd name="connsiteX24" fmla="*/ 1321264 w 5469486"/>
                  <a:gd name="connsiteY24" fmla="*/ 1025320 h 3230963"/>
                  <a:gd name="connsiteX25" fmla="*/ 610954 w 5469486"/>
                  <a:gd name="connsiteY25" fmla="*/ 592124 h 3230963"/>
                  <a:gd name="connsiteX0" fmla="*/ 610954 w 5469486"/>
                  <a:gd name="connsiteY0" fmla="*/ 592124 h 3230963"/>
                  <a:gd name="connsiteX1" fmla="*/ 0 w 5469486"/>
                  <a:gd name="connsiteY1" fmla="*/ 780963 h 3230963"/>
                  <a:gd name="connsiteX2" fmla="*/ 12748 w 5469486"/>
                  <a:gd name="connsiteY2" fmla="*/ 2350877 h 3230963"/>
                  <a:gd name="connsiteX3" fmla="*/ 790260 w 5469486"/>
                  <a:gd name="connsiteY3" fmla="*/ 2583083 h 3230963"/>
                  <a:gd name="connsiteX4" fmla="*/ 1085724 w 5469486"/>
                  <a:gd name="connsiteY4" fmla="*/ 2279515 h 3230963"/>
                  <a:gd name="connsiteX5" fmla="*/ 1405139 w 5469486"/>
                  <a:gd name="connsiteY5" fmla="*/ 2233049 h 3230963"/>
                  <a:gd name="connsiteX6" fmla="*/ 2379343 w 5469486"/>
                  <a:gd name="connsiteY6" fmla="*/ 2810518 h 3230963"/>
                  <a:gd name="connsiteX7" fmla="*/ 3411100 w 5469486"/>
                  <a:gd name="connsiteY7" fmla="*/ 3227748 h 3230963"/>
                  <a:gd name="connsiteX8" fmla="*/ 3665349 w 5469486"/>
                  <a:gd name="connsiteY8" fmla="*/ 3230963 h 3230963"/>
                  <a:gd name="connsiteX9" fmla="*/ 4290003 w 5469486"/>
                  <a:gd name="connsiteY9" fmla="*/ 3002927 h 3230963"/>
                  <a:gd name="connsiteX10" fmla="*/ 4673750 w 5469486"/>
                  <a:gd name="connsiteY10" fmla="*/ 2744516 h 3230963"/>
                  <a:gd name="connsiteX11" fmla="*/ 5469486 w 5469486"/>
                  <a:gd name="connsiteY11" fmla="*/ 1993213 h 3230963"/>
                  <a:gd name="connsiteX12" fmla="*/ 5446969 w 5469486"/>
                  <a:gd name="connsiteY12" fmla="*/ 1105493 h 3230963"/>
                  <a:gd name="connsiteX13" fmla="*/ 5088473 w 5469486"/>
                  <a:gd name="connsiteY13" fmla="*/ 440810 h 3230963"/>
                  <a:gd name="connsiteX14" fmla="*/ 4758215 w 5469486"/>
                  <a:gd name="connsiteY14" fmla="*/ 177397 h 3230963"/>
                  <a:gd name="connsiteX15" fmla="*/ 4570692 w 5469486"/>
                  <a:gd name="connsiteY15" fmla="*/ 222553 h 3230963"/>
                  <a:gd name="connsiteX16" fmla="*/ 4459175 w 5469486"/>
                  <a:gd name="connsiteY16" fmla="*/ 265326 h 3230963"/>
                  <a:gd name="connsiteX17" fmla="*/ 4439755 w 5469486"/>
                  <a:gd name="connsiteY17" fmla="*/ 376840 h 3230963"/>
                  <a:gd name="connsiteX18" fmla="*/ 3923160 w 5469486"/>
                  <a:gd name="connsiteY18" fmla="*/ 28231 h 3230963"/>
                  <a:gd name="connsiteX19" fmla="*/ 3214640 w 5469486"/>
                  <a:gd name="connsiteY19" fmla="*/ 106034 h 3230963"/>
                  <a:gd name="connsiteX20" fmla="*/ 2555795 w 5469486"/>
                  <a:gd name="connsiteY20" fmla="*/ 399953 h 3230963"/>
                  <a:gd name="connsiteX21" fmla="*/ 2376131 w 5469486"/>
                  <a:gd name="connsiteY21" fmla="*/ 221479 h 3230963"/>
                  <a:gd name="connsiteX22" fmla="*/ 2025862 w 5469486"/>
                  <a:gd name="connsiteY22" fmla="*/ 0 h 3230963"/>
                  <a:gd name="connsiteX23" fmla="*/ 1291478 w 5469486"/>
                  <a:gd name="connsiteY23" fmla="*/ 329184 h 3230963"/>
                  <a:gd name="connsiteX24" fmla="*/ 1321264 w 5469486"/>
                  <a:gd name="connsiteY24" fmla="*/ 1025320 h 3230963"/>
                  <a:gd name="connsiteX25" fmla="*/ 610954 w 5469486"/>
                  <a:gd name="connsiteY25" fmla="*/ 592124 h 323096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  <a:cxn ang="0">
                    <a:pos x="connsiteX25" y="connsiteY25"/>
                  </a:cxn>
                </a:cxnLst>
                <a:rect l="l" t="t" r="r" b="b"/>
                <a:pathLst>
                  <a:path w="5469486" h="3230963">
                    <a:moveTo>
                      <a:pt x="610954" y="592124"/>
                    </a:moveTo>
                    <a:lnTo>
                      <a:pt x="0" y="780963"/>
                    </a:lnTo>
                    <a:lnTo>
                      <a:pt x="12748" y="2350877"/>
                    </a:lnTo>
                    <a:lnTo>
                      <a:pt x="790260" y="2583083"/>
                    </a:lnTo>
                    <a:lnTo>
                      <a:pt x="1085724" y="2279515"/>
                    </a:lnTo>
                    <a:lnTo>
                      <a:pt x="1405139" y="2233049"/>
                    </a:lnTo>
                    <a:lnTo>
                      <a:pt x="2379343" y="2810518"/>
                    </a:lnTo>
                    <a:lnTo>
                      <a:pt x="3411100" y="3227748"/>
                    </a:lnTo>
                    <a:lnTo>
                      <a:pt x="3665349" y="3230963"/>
                    </a:lnTo>
                    <a:lnTo>
                      <a:pt x="4290003" y="3002927"/>
                    </a:lnTo>
                    <a:lnTo>
                      <a:pt x="4673750" y="2744516"/>
                    </a:lnTo>
                    <a:lnTo>
                      <a:pt x="5469486" y="1993213"/>
                    </a:lnTo>
                    <a:lnTo>
                      <a:pt x="5446969" y="1105493"/>
                    </a:lnTo>
                    <a:lnTo>
                      <a:pt x="5088473" y="440810"/>
                    </a:lnTo>
                    <a:lnTo>
                      <a:pt x="4758215" y="177397"/>
                    </a:lnTo>
                    <a:lnTo>
                      <a:pt x="4570692" y="222553"/>
                    </a:lnTo>
                    <a:lnTo>
                      <a:pt x="4459175" y="265326"/>
                    </a:lnTo>
                    <a:lnTo>
                      <a:pt x="4439755" y="376840"/>
                    </a:lnTo>
                    <a:lnTo>
                      <a:pt x="3923160" y="28231"/>
                    </a:lnTo>
                    <a:lnTo>
                      <a:pt x="3214640" y="106034"/>
                    </a:lnTo>
                    <a:lnTo>
                      <a:pt x="2555795" y="399953"/>
                    </a:lnTo>
                    <a:lnTo>
                      <a:pt x="2376131" y="221479"/>
                    </a:lnTo>
                    <a:lnTo>
                      <a:pt x="2025862" y="0"/>
                    </a:lnTo>
                    <a:lnTo>
                      <a:pt x="1291478" y="329184"/>
                    </a:lnTo>
                    <a:lnTo>
                      <a:pt x="1321264" y="1025320"/>
                    </a:lnTo>
                    <a:lnTo>
                      <a:pt x="610954" y="592124"/>
                    </a:lnTo>
                    <a:close/>
                  </a:path>
                </a:pathLst>
              </a:custGeom>
              <a:solidFill>
                <a:srgbClr val="70AD47">
                  <a:lumMod val="75000"/>
                </a:srgbClr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8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13" name="Freeform 24">
                <a:extLst>
                  <a:ext uri="{FF2B5EF4-FFF2-40B4-BE49-F238E27FC236}">
                    <a16:creationId xmlns:a16="http://schemas.microsoft.com/office/drawing/2014/main" id="{A630E5F9-1DAF-3BDF-AFCA-C5EC1C9DB539}"/>
                  </a:ext>
                </a:extLst>
              </xdr:cNvPr>
              <xdr:cNvSpPr/>
            </xdr:nvSpPr>
            <xdr:spPr>
              <a:xfrm>
                <a:off x="1485889" y="738795"/>
                <a:ext cx="9737201" cy="5520441"/>
              </a:xfrm>
              <a:custGeom>
                <a:avLst/>
                <a:gdLst>
                  <a:gd name="connsiteX0" fmla="*/ 2198914 w 4942114"/>
                  <a:gd name="connsiteY0" fmla="*/ 438150 h 2773136"/>
                  <a:gd name="connsiteX1" fmla="*/ 3001736 w 4942114"/>
                  <a:gd name="connsiteY1" fmla="*/ 32658 h 2773136"/>
                  <a:gd name="connsiteX2" fmla="*/ 3559628 w 4942114"/>
                  <a:gd name="connsiteY2" fmla="*/ 0 h 2773136"/>
                  <a:gd name="connsiteX3" fmla="*/ 3962400 w 4942114"/>
                  <a:gd name="connsiteY3" fmla="*/ 244929 h 2773136"/>
                  <a:gd name="connsiteX4" fmla="*/ 4346121 w 4942114"/>
                  <a:gd name="connsiteY4" fmla="*/ 729343 h 2773136"/>
                  <a:gd name="connsiteX5" fmla="*/ 4343400 w 4942114"/>
                  <a:gd name="connsiteY5" fmla="*/ 963386 h 2773136"/>
                  <a:gd name="connsiteX6" fmla="*/ 4370614 w 4942114"/>
                  <a:gd name="connsiteY6" fmla="*/ 887186 h 2773136"/>
                  <a:gd name="connsiteX7" fmla="*/ 4340678 w 4942114"/>
                  <a:gd name="connsiteY7" fmla="*/ 302079 h 2773136"/>
                  <a:gd name="connsiteX8" fmla="*/ 4389664 w 4942114"/>
                  <a:gd name="connsiteY8" fmla="*/ 138793 h 2773136"/>
                  <a:gd name="connsiteX9" fmla="*/ 4629150 w 4942114"/>
                  <a:gd name="connsiteY9" fmla="*/ 329293 h 2773136"/>
                  <a:gd name="connsiteX10" fmla="*/ 4925786 w 4942114"/>
                  <a:gd name="connsiteY10" fmla="*/ 824593 h 2773136"/>
                  <a:gd name="connsiteX11" fmla="*/ 4942114 w 4942114"/>
                  <a:gd name="connsiteY11" fmla="*/ 1436915 h 2773136"/>
                  <a:gd name="connsiteX12" fmla="*/ 4890407 w 4942114"/>
                  <a:gd name="connsiteY12" fmla="*/ 1738993 h 2773136"/>
                  <a:gd name="connsiteX13" fmla="*/ 4242707 w 4942114"/>
                  <a:gd name="connsiteY13" fmla="*/ 2275115 h 2773136"/>
                  <a:gd name="connsiteX14" fmla="*/ 3766457 w 4942114"/>
                  <a:gd name="connsiteY14" fmla="*/ 2558143 h 2773136"/>
                  <a:gd name="connsiteX15" fmla="*/ 3243943 w 4942114"/>
                  <a:gd name="connsiteY15" fmla="*/ 2743200 h 2773136"/>
                  <a:gd name="connsiteX16" fmla="*/ 3116036 w 4942114"/>
                  <a:gd name="connsiteY16" fmla="*/ 2773136 h 2773136"/>
                  <a:gd name="connsiteX17" fmla="*/ 2381250 w 4942114"/>
                  <a:gd name="connsiteY17" fmla="*/ 2435679 h 2773136"/>
                  <a:gd name="connsiteX18" fmla="*/ 1148443 w 4942114"/>
                  <a:gd name="connsiteY18" fmla="*/ 1641022 h 2773136"/>
                  <a:gd name="connsiteX19" fmla="*/ 810986 w 4942114"/>
                  <a:gd name="connsiteY19" fmla="*/ 1684565 h 2773136"/>
                  <a:gd name="connsiteX20" fmla="*/ 421821 w 4942114"/>
                  <a:gd name="connsiteY20" fmla="*/ 2035629 h 2773136"/>
                  <a:gd name="connsiteX21" fmla="*/ 38100 w 4942114"/>
                  <a:gd name="connsiteY21" fmla="*/ 1921329 h 2773136"/>
                  <a:gd name="connsiteX22" fmla="*/ 32657 w 4942114"/>
                  <a:gd name="connsiteY22" fmla="*/ 1741715 h 2773136"/>
                  <a:gd name="connsiteX23" fmla="*/ 125186 w 4942114"/>
                  <a:gd name="connsiteY23" fmla="*/ 1706336 h 2773136"/>
                  <a:gd name="connsiteX24" fmla="*/ 27214 w 4942114"/>
                  <a:gd name="connsiteY24" fmla="*/ 1660072 h 2773136"/>
                  <a:gd name="connsiteX25" fmla="*/ 24493 w 4942114"/>
                  <a:gd name="connsiteY25" fmla="*/ 1521279 h 2773136"/>
                  <a:gd name="connsiteX26" fmla="*/ 27214 w 4942114"/>
                  <a:gd name="connsiteY26" fmla="*/ 1496786 h 2773136"/>
                  <a:gd name="connsiteX27" fmla="*/ 136071 w 4942114"/>
                  <a:gd name="connsiteY27" fmla="*/ 1458686 h 2773136"/>
                  <a:gd name="connsiteX28" fmla="*/ 19050 w 4942114"/>
                  <a:gd name="connsiteY28" fmla="*/ 1420586 h 2773136"/>
                  <a:gd name="connsiteX29" fmla="*/ 16328 w 4942114"/>
                  <a:gd name="connsiteY29" fmla="*/ 1257300 h 2773136"/>
                  <a:gd name="connsiteX30" fmla="*/ 117021 w 4942114"/>
                  <a:gd name="connsiteY30" fmla="*/ 1211036 h 2773136"/>
                  <a:gd name="connsiteX31" fmla="*/ 8164 w 4942114"/>
                  <a:gd name="connsiteY31" fmla="*/ 1175658 h 2773136"/>
                  <a:gd name="connsiteX32" fmla="*/ 16328 w 4942114"/>
                  <a:gd name="connsiteY32" fmla="*/ 996043 h 2773136"/>
                  <a:gd name="connsiteX33" fmla="*/ 122464 w 4942114"/>
                  <a:gd name="connsiteY33" fmla="*/ 968829 h 2773136"/>
                  <a:gd name="connsiteX34" fmla="*/ 5443 w 4942114"/>
                  <a:gd name="connsiteY34" fmla="*/ 922565 h 2773136"/>
                  <a:gd name="connsiteX35" fmla="*/ 0 w 4942114"/>
                  <a:gd name="connsiteY35" fmla="*/ 781050 h 2773136"/>
                  <a:gd name="connsiteX36" fmla="*/ 168728 w 4942114"/>
                  <a:gd name="connsiteY36" fmla="*/ 688522 h 2773136"/>
                  <a:gd name="connsiteX37" fmla="*/ 171450 w 4942114"/>
                  <a:gd name="connsiteY37" fmla="*/ 653143 h 2773136"/>
                  <a:gd name="connsiteX38" fmla="*/ 381000 w 4942114"/>
                  <a:gd name="connsiteY38" fmla="*/ 642258 h 2773136"/>
                  <a:gd name="connsiteX39" fmla="*/ 381000 w 4942114"/>
                  <a:gd name="connsiteY39" fmla="*/ 707572 h 2773136"/>
                  <a:gd name="connsiteX40" fmla="*/ 1020536 w 4942114"/>
                  <a:gd name="connsiteY40" fmla="*/ 1072243 h 2773136"/>
                  <a:gd name="connsiteX41" fmla="*/ 1132114 w 4942114"/>
                  <a:gd name="connsiteY41" fmla="*/ 1085850 h 2773136"/>
                  <a:gd name="connsiteX42" fmla="*/ 1357993 w 4942114"/>
                  <a:gd name="connsiteY42" fmla="*/ 816429 h 2773136"/>
                  <a:gd name="connsiteX43" fmla="*/ 1526721 w 4942114"/>
                  <a:gd name="connsiteY43" fmla="*/ 751115 h 2773136"/>
                  <a:gd name="connsiteX44" fmla="*/ 1355271 w 4942114"/>
                  <a:gd name="connsiteY44" fmla="*/ 696686 h 2773136"/>
                  <a:gd name="connsiteX45" fmla="*/ 1333500 w 4942114"/>
                  <a:gd name="connsiteY45" fmla="*/ 677636 h 2773136"/>
                  <a:gd name="connsiteX46" fmla="*/ 1336221 w 4942114"/>
                  <a:gd name="connsiteY46" fmla="*/ 489858 h 2773136"/>
                  <a:gd name="connsiteX47" fmla="*/ 1499507 w 4942114"/>
                  <a:gd name="connsiteY47" fmla="*/ 432708 h 2773136"/>
                  <a:gd name="connsiteX48" fmla="*/ 1336221 w 4942114"/>
                  <a:gd name="connsiteY48" fmla="*/ 378279 h 2773136"/>
                  <a:gd name="connsiteX49" fmla="*/ 1325336 w 4942114"/>
                  <a:gd name="connsiteY49" fmla="*/ 345622 h 2773136"/>
                  <a:gd name="connsiteX50" fmla="*/ 1328057 w 4942114"/>
                  <a:gd name="connsiteY50" fmla="*/ 182336 h 2773136"/>
                  <a:gd name="connsiteX51" fmla="*/ 1529443 w 4942114"/>
                  <a:gd name="connsiteY51" fmla="*/ 87086 h 2773136"/>
                  <a:gd name="connsiteX52" fmla="*/ 1529443 w 4942114"/>
                  <a:gd name="connsiteY52" fmla="*/ 38100 h 2773136"/>
                  <a:gd name="connsiteX53" fmla="*/ 1839686 w 4942114"/>
                  <a:gd name="connsiteY53" fmla="*/ 89808 h 2773136"/>
                  <a:gd name="connsiteX54" fmla="*/ 1839686 w 4942114"/>
                  <a:gd name="connsiteY54" fmla="*/ 32658 h 2773136"/>
                  <a:gd name="connsiteX55" fmla="*/ 1845128 w 4942114"/>
                  <a:gd name="connsiteY55" fmla="*/ 179615 h 2773136"/>
                  <a:gd name="connsiteX56" fmla="*/ 2106386 w 4942114"/>
                  <a:gd name="connsiteY56" fmla="*/ 277586 h 2773136"/>
                  <a:gd name="connsiteX57" fmla="*/ 2198914 w 4942114"/>
                  <a:gd name="connsiteY57" fmla="*/ 438150 h 2773136"/>
                  <a:gd name="connsiteX0" fmla="*/ 2198914 w 4942114"/>
                  <a:gd name="connsiteY0" fmla="*/ 438150 h 2773136"/>
                  <a:gd name="connsiteX1" fmla="*/ 3001736 w 4942114"/>
                  <a:gd name="connsiteY1" fmla="*/ 32658 h 2773136"/>
                  <a:gd name="connsiteX2" fmla="*/ 3559628 w 4942114"/>
                  <a:gd name="connsiteY2" fmla="*/ 0 h 2773136"/>
                  <a:gd name="connsiteX3" fmla="*/ 3962400 w 4942114"/>
                  <a:gd name="connsiteY3" fmla="*/ 244929 h 2773136"/>
                  <a:gd name="connsiteX4" fmla="*/ 4346121 w 4942114"/>
                  <a:gd name="connsiteY4" fmla="*/ 729343 h 2773136"/>
                  <a:gd name="connsiteX5" fmla="*/ 4343400 w 4942114"/>
                  <a:gd name="connsiteY5" fmla="*/ 963386 h 2773136"/>
                  <a:gd name="connsiteX6" fmla="*/ 4370614 w 4942114"/>
                  <a:gd name="connsiteY6" fmla="*/ 887186 h 2773136"/>
                  <a:gd name="connsiteX7" fmla="*/ 4340678 w 4942114"/>
                  <a:gd name="connsiteY7" fmla="*/ 302079 h 2773136"/>
                  <a:gd name="connsiteX8" fmla="*/ 4389664 w 4942114"/>
                  <a:gd name="connsiteY8" fmla="*/ 138793 h 2773136"/>
                  <a:gd name="connsiteX9" fmla="*/ 4629150 w 4942114"/>
                  <a:gd name="connsiteY9" fmla="*/ 329293 h 2773136"/>
                  <a:gd name="connsiteX10" fmla="*/ 4925786 w 4942114"/>
                  <a:gd name="connsiteY10" fmla="*/ 824593 h 2773136"/>
                  <a:gd name="connsiteX11" fmla="*/ 4942114 w 4942114"/>
                  <a:gd name="connsiteY11" fmla="*/ 1436915 h 2773136"/>
                  <a:gd name="connsiteX12" fmla="*/ 4890407 w 4942114"/>
                  <a:gd name="connsiteY12" fmla="*/ 1738993 h 2773136"/>
                  <a:gd name="connsiteX13" fmla="*/ 4242707 w 4942114"/>
                  <a:gd name="connsiteY13" fmla="*/ 2275115 h 2773136"/>
                  <a:gd name="connsiteX14" fmla="*/ 3766457 w 4942114"/>
                  <a:gd name="connsiteY14" fmla="*/ 2558143 h 2773136"/>
                  <a:gd name="connsiteX15" fmla="*/ 3243943 w 4942114"/>
                  <a:gd name="connsiteY15" fmla="*/ 2743200 h 2773136"/>
                  <a:gd name="connsiteX16" fmla="*/ 3116036 w 4942114"/>
                  <a:gd name="connsiteY16" fmla="*/ 2773136 h 2773136"/>
                  <a:gd name="connsiteX17" fmla="*/ 2381250 w 4942114"/>
                  <a:gd name="connsiteY17" fmla="*/ 2435679 h 2773136"/>
                  <a:gd name="connsiteX18" fmla="*/ 1148443 w 4942114"/>
                  <a:gd name="connsiteY18" fmla="*/ 1641022 h 2773136"/>
                  <a:gd name="connsiteX19" fmla="*/ 810986 w 4942114"/>
                  <a:gd name="connsiteY19" fmla="*/ 1684565 h 2773136"/>
                  <a:gd name="connsiteX20" fmla="*/ 421821 w 4942114"/>
                  <a:gd name="connsiteY20" fmla="*/ 2035629 h 2773136"/>
                  <a:gd name="connsiteX21" fmla="*/ 38100 w 4942114"/>
                  <a:gd name="connsiteY21" fmla="*/ 1921329 h 2773136"/>
                  <a:gd name="connsiteX22" fmla="*/ 32657 w 4942114"/>
                  <a:gd name="connsiteY22" fmla="*/ 1741715 h 2773136"/>
                  <a:gd name="connsiteX23" fmla="*/ 125186 w 4942114"/>
                  <a:gd name="connsiteY23" fmla="*/ 1706336 h 2773136"/>
                  <a:gd name="connsiteX24" fmla="*/ 27214 w 4942114"/>
                  <a:gd name="connsiteY24" fmla="*/ 1660072 h 2773136"/>
                  <a:gd name="connsiteX25" fmla="*/ 24493 w 4942114"/>
                  <a:gd name="connsiteY25" fmla="*/ 1521279 h 2773136"/>
                  <a:gd name="connsiteX26" fmla="*/ 27214 w 4942114"/>
                  <a:gd name="connsiteY26" fmla="*/ 1496786 h 2773136"/>
                  <a:gd name="connsiteX27" fmla="*/ 136071 w 4942114"/>
                  <a:gd name="connsiteY27" fmla="*/ 1458686 h 2773136"/>
                  <a:gd name="connsiteX28" fmla="*/ 19050 w 4942114"/>
                  <a:gd name="connsiteY28" fmla="*/ 1420586 h 2773136"/>
                  <a:gd name="connsiteX29" fmla="*/ 16328 w 4942114"/>
                  <a:gd name="connsiteY29" fmla="*/ 1257300 h 2773136"/>
                  <a:gd name="connsiteX30" fmla="*/ 117021 w 4942114"/>
                  <a:gd name="connsiteY30" fmla="*/ 1211036 h 2773136"/>
                  <a:gd name="connsiteX31" fmla="*/ 8164 w 4942114"/>
                  <a:gd name="connsiteY31" fmla="*/ 1175658 h 2773136"/>
                  <a:gd name="connsiteX32" fmla="*/ 16328 w 4942114"/>
                  <a:gd name="connsiteY32" fmla="*/ 996043 h 2773136"/>
                  <a:gd name="connsiteX33" fmla="*/ 5443 w 4942114"/>
                  <a:gd name="connsiteY33" fmla="*/ 922565 h 2773136"/>
                  <a:gd name="connsiteX34" fmla="*/ 0 w 4942114"/>
                  <a:gd name="connsiteY34" fmla="*/ 781050 h 2773136"/>
                  <a:gd name="connsiteX35" fmla="*/ 168728 w 4942114"/>
                  <a:gd name="connsiteY35" fmla="*/ 688522 h 2773136"/>
                  <a:gd name="connsiteX36" fmla="*/ 171450 w 4942114"/>
                  <a:gd name="connsiteY36" fmla="*/ 653143 h 2773136"/>
                  <a:gd name="connsiteX37" fmla="*/ 381000 w 4942114"/>
                  <a:gd name="connsiteY37" fmla="*/ 642258 h 2773136"/>
                  <a:gd name="connsiteX38" fmla="*/ 381000 w 4942114"/>
                  <a:gd name="connsiteY38" fmla="*/ 707572 h 2773136"/>
                  <a:gd name="connsiteX39" fmla="*/ 1020536 w 4942114"/>
                  <a:gd name="connsiteY39" fmla="*/ 1072243 h 2773136"/>
                  <a:gd name="connsiteX40" fmla="*/ 1132114 w 4942114"/>
                  <a:gd name="connsiteY40" fmla="*/ 1085850 h 2773136"/>
                  <a:gd name="connsiteX41" fmla="*/ 1357993 w 4942114"/>
                  <a:gd name="connsiteY41" fmla="*/ 816429 h 2773136"/>
                  <a:gd name="connsiteX42" fmla="*/ 1526721 w 4942114"/>
                  <a:gd name="connsiteY42" fmla="*/ 751115 h 2773136"/>
                  <a:gd name="connsiteX43" fmla="*/ 1355271 w 4942114"/>
                  <a:gd name="connsiteY43" fmla="*/ 696686 h 2773136"/>
                  <a:gd name="connsiteX44" fmla="*/ 1333500 w 4942114"/>
                  <a:gd name="connsiteY44" fmla="*/ 677636 h 2773136"/>
                  <a:gd name="connsiteX45" fmla="*/ 1336221 w 4942114"/>
                  <a:gd name="connsiteY45" fmla="*/ 489858 h 2773136"/>
                  <a:gd name="connsiteX46" fmla="*/ 1499507 w 4942114"/>
                  <a:gd name="connsiteY46" fmla="*/ 432708 h 2773136"/>
                  <a:gd name="connsiteX47" fmla="*/ 1336221 w 4942114"/>
                  <a:gd name="connsiteY47" fmla="*/ 378279 h 2773136"/>
                  <a:gd name="connsiteX48" fmla="*/ 1325336 w 4942114"/>
                  <a:gd name="connsiteY48" fmla="*/ 345622 h 2773136"/>
                  <a:gd name="connsiteX49" fmla="*/ 1328057 w 4942114"/>
                  <a:gd name="connsiteY49" fmla="*/ 182336 h 2773136"/>
                  <a:gd name="connsiteX50" fmla="*/ 1529443 w 4942114"/>
                  <a:gd name="connsiteY50" fmla="*/ 87086 h 2773136"/>
                  <a:gd name="connsiteX51" fmla="*/ 1529443 w 4942114"/>
                  <a:gd name="connsiteY51" fmla="*/ 38100 h 2773136"/>
                  <a:gd name="connsiteX52" fmla="*/ 1839686 w 4942114"/>
                  <a:gd name="connsiteY52" fmla="*/ 89808 h 2773136"/>
                  <a:gd name="connsiteX53" fmla="*/ 1839686 w 4942114"/>
                  <a:gd name="connsiteY53" fmla="*/ 32658 h 2773136"/>
                  <a:gd name="connsiteX54" fmla="*/ 1845128 w 4942114"/>
                  <a:gd name="connsiteY54" fmla="*/ 179615 h 2773136"/>
                  <a:gd name="connsiteX55" fmla="*/ 2106386 w 4942114"/>
                  <a:gd name="connsiteY55" fmla="*/ 277586 h 2773136"/>
                  <a:gd name="connsiteX56" fmla="*/ 2198914 w 4942114"/>
                  <a:gd name="connsiteY56" fmla="*/ 438150 h 2773136"/>
                  <a:gd name="connsiteX0" fmla="*/ 2198914 w 4942114"/>
                  <a:gd name="connsiteY0" fmla="*/ 438150 h 2773136"/>
                  <a:gd name="connsiteX1" fmla="*/ 3001736 w 4942114"/>
                  <a:gd name="connsiteY1" fmla="*/ 32658 h 2773136"/>
                  <a:gd name="connsiteX2" fmla="*/ 3559628 w 4942114"/>
                  <a:gd name="connsiteY2" fmla="*/ 0 h 2773136"/>
                  <a:gd name="connsiteX3" fmla="*/ 3962400 w 4942114"/>
                  <a:gd name="connsiteY3" fmla="*/ 244929 h 2773136"/>
                  <a:gd name="connsiteX4" fmla="*/ 4346121 w 4942114"/>
                  <a:gd name="connsiteY4" fmla="*/ 729343 h 2773136"/>
                  <a:gd name="connsiteX5" fmla="*/ 4343400 w 4942114"/>
                  <a:gd name="connsiteY5" fmla="*/ 963386 h 2773136"/>
                  <a:gd name="connsiteX6" fmla="*/ 4370614 w 4942114"/>
                  <a:gd name="connsiteY6" fmla="*/ 887186 h 2773136"/>
                  <a:gd name="connsiteX7" fmla="*/ 4340678 w 4942114"/>
                  <a:gd name="connsiteY7" fmla="*/ 302079 h 2773136"/>
                  <a:gd name="connsiteX8" fmla="*/ 4389664 w 4942114"/>
                  <a:gd name="connsiteY8" fmla="*/ 138793 h 2773136"/>
                  <a:gd name="connsiteX9" fmla="*/ 4629150 w 4942114"/>
                  <a:gd name="connsiteY9" fmla="*/ 329293 h 2773136"/>
                  <a:gd name="connsiteX10" fmla="*/ 4925786 w 4942114"/>
                  <a:gd name="connsiteY10" fmla="*/ 824593 h 2773136"/>
                  <a:gd name="connsiteX11" fmla="*/ 4942114 w 4942114"/>
                  <a:gd name="connsiteY11" fmla="*/ 1436915 h 2773136"/>
                  <a:gd name="connsiteX12" fmla="*/ 4890407 w 4942114"/>
                  <a:gd name="connsiteY12" fmla="*/ 1738993 h 2773136"/>
                  <a:gd name="connsiteX13" fmla="*/ 4242707 w 4942114"/>
                  <a:gd name="connsiteY13" fmla="*/ 2275115 h 2773136"/>
                  <a:gd name="connsiteX14" fmla="*/ 3766457 w 4942114"/>
                  <a:gd name="connsiteY14" fmla="*/ 2558143 h 2773136"/>
                  <a:gd name="connsiteX15" fmla="*/ 3243943 w 4942114"/>
                  <a:gd name="connsiteY15" fmla="*/ 2743200 h 2773136"/>
                  <a:gd name="connsiteX16" fmla="*/ 3116036 w 4942114"/>
                  <a:gd name="connsiteY16" fmla="*/ 2773136 h 2773136"/>
                  <a:gd name="connsiteX17" fmla="*/ 2381250 w 4942114"/>
                  <a:gd name="connsiteY17" fmla="*/ 2435679 h 2773136"/>
                  <a:gd name="connsiteX18" fmla="*/ 1148443 w 4942114"/>
                  <a:gd name="connsiteY18" fmla="*/ 1641022 h 2773136"/>
                  <a:gd name="connsiteX19" fmla="*/ 810986 w 4942114"/>
                  <a:gd name="connsiteY19" fmla="*/ 1684565 h 2773136"/>
                  <a:gd name="connsiteX20" fmla="*/ 421821 w 4942114"/>
                  <a:gd name="connsiteY20" fmla="*/ 2035629 h 2773136"/>
                  <a:gd name="connsiteX21" fmla="*/ 38100 w 4942114"/>
                  <a:gd name="connsiteY21" fmla="*/ 1921329 h 2773136"/>
                  <a:gd name="connsiteX22" fmla="*/ 32657 w 4942114"/>
                  <a:gd name="connsiteY22" fmla="*/ 1741715 h 2773136"/>
                  <a:gd name="connsiteX23" fmla="*/ 125186 w 4942114"/>
                  <a:gd name="connsiteY23" fmla="*/ 1706336 h 2773136"/>
                  <a:gd name="connsiteX24" fmla="*/ 27214 w 4942114"/>
                  <a:gd name="connsiteY24" fmla="*/ 1660072 h 2773136"/>
                  <a:gd name="connsiteX25" fmla="*/ 24493 w 4942114"/>
                  <a:gd name="connsiteY25" fmla="*/ 1521279 h 2773136"/>
                  <a:gd name="connsiteX26" fmla="*/ 27214 w 4942114"/>
                  <a:gd name="connsiteY26" fmla="*/ 1496786 h 2773136"/>
                  <a:gd name="connsiteX27" fmla="*/ 136071 w 4942114"/>
                  <a:gd name="connsiteY27" fmla="*/ 1458686 h 2773136"/>
                  <a:gd name="connsiteX28" fmla="*/ 19050 w 4942114"/>
                  <a:gd name="connsiteY28" fmla="*/ 1420586 h 2773136"/>
                  <a:gd name="connsiteX29" fmla="*/ 16328 w 4942114"/>
                  <a:gd name="connsiteY29" fmla="*/ 1257300 h 2773136"/>
                  <a:gd name="connsiteX30" fmla="*/ 117021 w 4942114"/>
                  <a:gd name="connsiteY30" fmla="*/ 1211036 h 2773136"/>
                  <a:gd name="connsiteX31" fmla="*/ 8164 w 4942114"/>
                  <a:gd name="connsiteY31" fmla="*/ 1175658 h 2773136"/>
                  <a:gd name="connsiteX32" fmla="*/ 16328 w 4942114"/>
                  <a:gd name="connsiteY32" fmla="*/ 996043 h 2773136"/>
                  <a:gd name="connsiteX33" fmla="*/ 0 w 4942114"/>
                  <a:gd name="connsiteY33" fmla="*/ 781050 h 2773136"/>
                  <a:gd name="connsiteX34" fmla="*/ 168728 w 4942114"/>
                  <a:gd name="connsiteY34" fmla="*/ 688522 h 2773136"/>
                  <a:gd name="connsiteX35" fmla="*/ 171450 w 4942114"/>
                  <a:gd name="connsiteY35" fmla="*/ 653143 h 2773136"/>
                  <a:gd name="connsiteX36" fmla="*/ 381000 w 4942114"/>
                  <a:gd name="connsiteY36" fmla="*/ 642258 h 2773136"/>
                  <a:gd name="connsiteX37" fmla="*/ 381000 w 4942114"/>
                  <a:gd name="connsiteY37" fmla="*/ 707572 h 2773136"/>
                  <a:gd name="connsiteX38" fmla="*/ 1020536 w 4942114"/>
                  <a:gd name="connsiteY38" fmla="*/ 1072243 h 2773136"/>
                  <a:gd name="connsiteX39" fmla="*/ 1132114 w 4942114"/>
                  <a:gd name="connsiteY39" fmla="*/ 1085850 h 2773136"/>
                  <a:gd name="connsiteX40" fmla="*/ 1357993 w 4942114"/>
                  <a:gd name="connsiteY40" fmla="*/ 816429 h 2773136"/>
                  <a:gd name="connsiteX41" fmla="*/ 1526721 w 4942114"/>
                  <a:gd name="connsiteY41" fmla="*/ 751115 h 2773136"/>
                  <a:gd name="connsiteX42" fmla="*/ 1355271 w 4942114"/>
                  <a:gd name="connsiteY42" fmla="*/ 696686 h 2773136"/>
                  <a:gd name="connsiteX43" fmla="*/ 1333500 w 4942114"/>
                  <a:gd name="connsiteY43" fmla="*/ 677636 h 2773136"/>
                  <a:gd name="connsiteX44" fmla="*/ 1336221 w 4942114"/>
                  <a:gd name="connsiteY44" fmla="*/ 489858 h 2773136"/>
                  <a:gd name="connsiteX45" fmla="*/ 1499507 w 4942114"/>
                  <a:gd name="connsiteY45" fmla="*/ 432708 h 2773136"/>
                  <a:gd name="connsiteX46" fmla="*/ 1336221 w 4942114"/>
                  <a:gd name="connsiteY46" fmla="*/ 378279 h 2773136"/>
                  <a:gd name="connsiteX47" fmla="*/ 1325336 w 4942114"/>
                  <a:gd name="connsiteY47" fmla="*/ 345622 h 2773136"/>
                  <a:gd name="connsiteX48" fmla="*/ 1328057 w 4942114"/>
                  <a:gd name="connsiteY48" fmla="*/ 182336 h 2773136"/>
                  <a:gd name="connsiteX49" fmla="*/ 1529443 w 4942114"/>
                  <a:gd name="connsiteY49" fmla="*/ 87086 h 2773136"/>
                  <a:gd name="connsiteX50" fmla="*/ 1529443 w 4942114"/>
                  <a:gd name="connsiteY50" fmla="*/ 38100 h 2773136"/>
                  <a:gd name="connsiteX51" fmla="*/ 1839686 w 4942114"/>
                  <a:gd name="connsiteY51" fmla="*/ 89808 h 2773136"/>
                  <a:gd name="connsiteX52" fmla="*/ 1839686 w 4942114"/>
                  <a:gd name="connsiteY52" fmla="*/ 32658 h 2773136"/>
                  <a:gd name="connsiteX53" fmla="*/ 1845128 w 4942114"/>
                  <a:gd name="connsiteY53" fmla="*/ 179615 h 2773136"/>
                  <a:gd name="connsiteX54" fmla="*/ 2106386 w 4942114"/>
                  <a:gd name="connsiteY54" fmla="*/ 277586 h 2773136"/>
                  <a:gd name="connsiteX55" fmla="*/ 2198914 w 4942114"/>
                  <a:gd name="connsiteY55" fmla="*/ 438150 h 2773136"/>
                  <a:gd name="connsiteX0" fmla="*/ 2198914 w 4942114"/>
                  <a:gd name="connsiteY0" fmla="*/ 438150 h 2773136"/>
                  <a:gd name="connsiteX1" fmla="*/ 3001736 w 4942114"/>
                  <a:gd name="connsiteY1" fmla="*/ 32658 h 2773136"/>
                  <a:gd name="connsiteX2" fmla="*/ 3559628 w 4942114"/>
                  <a:gd name="connsiteY2" fmla="*/ 0 h 2773136"/>
                  <a:gd name="connsiteX3" fmla="*/ 3962400 w 4942114"/>
                  <a:gd name="connsiteY3" fmla="*/ 244929 h 2773136"/>
                  <a:gd name="connsiteX4" fmla="*/ 4346121 w 4942114"/>
                  <a:gd name="connsiteY4" fmla="*/ 729343 h 2773136"/>
                  <a:gd name="connsiteX5" fmla="*/ 4343400 w 4942114"/>
                  <a:gd name="connsiteY5" fmla="*/ 963386 h 2773136"/>
                  <a:gd name="connsiteX6" fmla="*/ 4370614 w 4942114"/>
                  <a:gd name="connsiteY6" fmla="*/ 887186 h 2773136"/>
                  <a:gd name="connsiteX7" fmla="*/ 4340678 w 4942114"/>
                  <a:gd name="connsiteY7" fmla="*/ 302079 h 2773136"/>
                  <a:gd name="connsiteX8" fmla="*/ 4389664 w 4942114"/>
                  <a:gd name="connsiteY8" fmla="*/ 138793 h 2773136"/>
                  <a:gd name="connsiteX9" fmla="*/ 4629150 w 4942114"/>
                  <a:gd name="connsiteY9" fmla="*/ 329293 h 2773136"/>
                  <a:gd name="connsiteX10" fmla="*/ 4925786 w 4942114"/>
                  <a:gd name="connsiteY10" fmla="*/ 824593 h 2773136"/>
                  <a:gd name="connsiteX11" fmla="*/ 4942114 w 4942114"/>
                  <a:gd name="connsiteY11" fmla="*/ 1436915 h 2773136"/>
                  <a:gd name="connsiteX12" fmla="*/ 4890407 w 4942114"/>
                  <a:gd name="connsiteY12" fmla="*/ 1738993 h 2773136"/>
                  <a:gd name="connsiteX13" fmla="*/ 4242707 w 4942114"/>
                  <a:gd name="connsiteY13" fmla="*/ 2275115 h 2773136"/>
                  <a:gd name="connsiteX14" fmla="*/ 3766457 w 4942114"/>
                  <a:gd name="connsiteY14" fmla="*/ 2558143 h 2773136"/>
                  <a:gd name="connsiteX15" fmla="*/ 3243943 w 4942114"/>
                  <a:gd name="connsiteY15" fmla="*/ 2743200 h 2773136"/>
                  <a:gd name="connsiteX16" fmla="*/ 3116036 w 4942114"/>
                  <a:gd name="connsiteY16" fmla="*/ 2773136 h 2773136"/>
                  <a:gd name="connsiteX17" fmla="*/ 2381250 w 4942114"/>
                  <a:gd name="connsiteY17" fmla="*/ 2435679 h 2773136"/>
                  <a:gd name="connsiteX18" fmla="*/ 1148443 w 4942114"/>
                  <a:gd name="connsiteY18" fmla="*/ 1641022 h 2773136"/>
                  <a:gd name="connsiteX19" fmla="*/ 810986 w 4942114"/>
                  <a:gd name="connsiteY19" fmla="*/ 1684565 h 2773136"/>
                  <a:gd name="connsiteX20" fmla="*/ 421821 w 4942114"/>
                  <a:gd name="connsiteY20" fmla="*/ 2035629 h 2773136"/>
                  <a:gd name="connsiteX21" fmla="*/ 38100 w 4942114"/>
                  <a:gd name="connsiteY21" fmla="*/ 1921329 h 2773136"/>
                  <a:gd name="connsiteX22" fmla="*/ 32657 w 4942114"/>
                  <a:gd name="connsiteY22" fmla="*/ 1741715 h 2773136"/>
                  <a:gd name="connsiteX23" fmla="*/ 125186 w 4942114"/>
                  <a:gd name="connsiteY23" fmla="*/ 1706336 h 2773136"/>
                  <a:gd name="connsiteX24" fmla="*/ 27214 w 4942114"/>
                  <a:gd name="connsiteY24" fmla="*/ 1660072 h 2773136"/>
                  <a:gd name="connsiteX25" fmla="*/ 24493 w 4942114"/>
                  <a:gd name="connsiteY25" fmla="*/ 1521279 h 2773136"/>
                  <a:gd name="connsiteX26" fmla="*/ 27214 w 4942114"/>
                  <a:gd name="connsiteY26" fmla="*/ 1496786 h 2773136"/>
                  <a:gd name="connsiteX27" fmla="*/ 136071 w 4942114"/>
                  <a:gd name="connsiteY27" fmla="*/ 1458686 h 2773136"/>
                  <a:gd name="connsiteX28" fmla="*/ 19050 w 4942114"/>
                  <a:gd name="connsiteY28" fmla="*/ 1420586 h 2773136"/>
                  <a:gd name="connsiteX29" fmla="*/ 16328 w 4942114"/>
                  <a:gd name="connsiteY29" fmla="*/ 1257300 h 2773136"/>
                  <a:gd name="connsiteX30" fmla="*/ 117021 w 4942114"/>
                  <a:gd name="connsiteY30" fmla="*/ 1211036 h 2773136"/>
                  <a:gd name="connsiteX31" fmla="*/ 8164 w 4942114"/>
                  <a:gd name="connsiteY31" fmla="*/ 1175658 h 2773136"/>
                  <a:gd name="connsiteX32" fmla="*/ 0 w 4942114"/>
                  <a:gd name="connsiteY32" fmla="*/ 781050 h 2773136"/>
                  <a:gd name="connsiteX33" fmla="*/ 168728 w 4942114"/>
                  <a:gd name="connsiteY33" fmla="*/ 688522 h 2773136"/>
                  <a:gd name="connsiteX34" fmla="*/ 171450 w 4942114"/>
                  <a:gd name="connsiteY34" fmla="*/ 653143 h 2773136"/>
                  <a:gd name="connsiteX35" fmla="*/ 381000 w 4942114"/>
                  <a:gd name="connsiteY35" fmla="*/ 642258 h 2773136"/>
                  <a:gd name="connsiteX36" fmla="*/ 381000 w 4942114"/>
                  <a:gd name="connsiteY36" fmla="*/ 707572 h 2773136"/>
                  <a:gd name="connsiteX37" fmla="*/ 1020536 w 4942114"/>
                  <a:gd name="connsiteY37" fmla="*/ 1072243 h 2773136"/>
                  <a:gd name="connsiteX38" fmla="*/ 1132114 w 4942114"/>
                  <a:gd name="connsiteY38" fmla="*/ 1085850 h 2773136"/>
                  <a:gd name="connsiteX39" fmla="*/ 1357993 w 4942114"/>
                  <a:gd name="connsiteY39" fmla="*/ 816429 h 2773136"/>
                  <a:gd name="connsiteX40" fmla="*/ 1526721 w 4942114"/>
                  <a:gd name="connsiteY40" fmla="*/ 751115 h 2773136"/>
                  <a:gd name="connsiteX41" fmla="*/ 1355271 w 4942114"/>
                  <a:gd name="connsiteY41" fmla="*/ 696686 h 2773136"/>
                  <a:gd name="connsiteX42" fmla="*/ 1333500 w 4942114"/>
                  <a:gd name="connsiteY42" fmla="*/ 677636 h 2773136"/>
                  <a:gd name="connsiteX43" fmla="*/ 1336221 w 4942114"/>
                  <a:gd name="connsiteY43" fmla="*/ 489858 h 2773136"/>
                  <a:gd name="connsiteX44" fmla="*/ 1499507 w 4942114"/>
                  <a:gd name="connsiteY44" fmla="*/ 432708 h 2773136"/>
                  <a:gd name="connsiteX45" fmla="*/ 1336221 w 4942114"/>
                  <a:gd name="connsiteY45" fmla="*/ 378279 h 2773136"/>
                  <a:gd name="connsiteX46" fmla="*/ 1325336 w 4942114"/>
                  <a:gd name="connsiteY46" fmla="*/ 345622 h 2773136"/>
                  <a:gd name="connsiteX47" fmla="*/ 1328057 w 4942114"/>
                  <a:gd name="connsiteY47" fmla="*/ 182336 h 2773136"/>
                  <a:gd name="connsiteX48" fmla="*/ 1529443 w 4942114"/>
                  <a:gd name="connsiteY48" fmla="*/ 87086 h 2773136"/>
                  <a:gd name="connsiteX49" fmla="*/ 1529443 w 4942114"/>
                  <a:gd name="connsiteY49" fmla="*/ 38100 h 2773136"/>
                  <a:gd name="connsiteX50" fmla="*/ 1839686 w 4942114"/>
                  <a:gd name="connsiteY50" fmla="*/ 89808 h 2773136"/>
                  <a:gd name="connsiteX51" fmla="*/ 1839686 w 4942114"/>
                  <a:gd name="connsiteY51" fmla="*/ 32658 h 2773136"/>
                  <a:gd name="connsiteX52" fmla="*/ 1845128 w 4942114"/>
                  <a:gd name="connsiteY52" fmla="*/ 179615 h 2773136"/>
                  <a:gd name="connsiteX53" fmla="*/ 2106386 w 4942114"/>
                  <a:gd name="connsiteY53" fmla="*/ 277586 h 2773136"/>
                  <a:gd name="connsiteX54" fmla="*/ 2198914 w 4942114"/>
                  <a:gd name="connsiteY54" fmla="*/ 438150 h 2773136"/>
                  <a:gd name="connsiteX0" fmla="*/ 2198914 w 4942114"/>
                  <a:gd name="connsiteY0" fmla="*/ 438150 h 2773136"/>
                  <a:gd name="connsiteX1" fmla="*/ 3001736 w 4942114"/>
                  <a:gd name="connsiteY1" fmla="*/ 32658 h 2773136"/>
                  <a:gd name="connsiteX2" fmla="*/ 3559628 w 4942114"/>
                  <a:gd name="connsiteY2" fmla="*/ 0 h 2773136"/>
                  <a:gd name="connsiteX3" fmla="*/ 3962400 w 4942114"/>
                  <a:gd name="connsiteY3" fmla="*/ 244929 h 2773136"/>
                  <a:gd name="connsiteX4" fmla="*/ 4346121 w 4942114"/>
                  <a:gd name="connsiteY4" fmla="*/ 729343 h 2773136"/>
                  <a:gd name="connsiteX5" fmla="*/ 4343400 w 4942114"/>
                  <a:gd name="connsiteY5" fmla="*/ 963386 h 2773136"/>
                  <a:gd name="connsiteX6" fmla="*/ 4370614 w 4942114"/>
                  <a:gd name="connsiteY6" fmla="*/ 887186 h 2773136"/>
                  <a:gd name="connsiteX7" fmla="*/ 4340678 w 4942114"/>
                  <a:gd name="connsiteY7" fmla="*/ 302079 h 2773136"/>
                  <a:gd name="connsiteX8" fmla="*/ 4389664 w 4942114"/>
                  <a:gd name="connsiteY8" fmla="*/ 138793 h 2773136"/>
                  <a:gd name="connsiteX9" fmla="*/ 4629150 w 4942114"/>
                  <a:gd name="connsiteY9" fmla="*/ 329293 h 2773136"/>
                  <a:gd name="connsiteX10" fmla="*/ 4925786 w 4942114"/>
                  <a:gd name="connsiteY10" fmla="*/ 824593 h 2773136"/>
                  <a:gd name="connsiteX11" fmla="*/ 4942114 w 4942114"/>
                  <a:gd name="connsiteY11" fmla="*/ 1436915 h 2773136"/>
                  <a:gd name="connsiteX12" fmla="*/ 4890407 w 4942114"/>
                  <a:gd name="connsiteY12" fmla="*/ 1738993 h 2773136"/>
                  <a:gd name="connsiteX13" fmla="*/ 4242707 w 4942114"/>
                  <a:gd name="connsiteY13" fmla="*/ 2275115 h 2773136"/>
                  <a:gd name="connsiteX14" fmla="*/ 3766457 w 4942114"/>
                  <a:gd name="connsiteY14" fmla="*/ 2558143 h 2773136"/>
                  <a:gd name="connsiteX15" fmla="*/ 3243943 w 4942114"/>
                  <a:gd name="connsiteY15" fmla="*/ 2743200 h 2773136"/>
                  <a:gd name="connsiteX16" fmla="*/ 3116036 w 4942114"/>
                  <a:gd name="connsiteY16" fmla="*/ 2773136 h 2773136"/>
                  <a:gd name="connsiteX17" fmla="*/ 2381250 w 4942114"/>
                  <a:gd name="connsiteY17" fmla="*/ 2435679 h 2773136"/>
                  <a:gd name="connsiteX18" fmla="*/ 1148443 w 4942114"/>
                  <a:gd name="connsiteY18" fmla="*/ 1641022 h 2773136"/>
                  <a:gd name="connsiteX19" fmla="*/ 810986 w 4942114"/>
                  <a:gd name="connsiteY19" fmla="*/ 1684565 h 2773136"/>
                  <a:gd name="connsiteX20" fmla="*/ 421821 w 4942114"/>
                  <a:gd name="connsiteY20" fmla="*/ 2035629 h 2773136"/>
                  <a:gd name="connsiteX21" fmla="*/ 38100 w 4942114"/>
                  <a:gd name="connsiteY21" fmla="*/ 1921329 h 2773136"/>
                  <a:gd name="connsiteX22" fmla="*/ 32657 w 4942114"/>
                  <a:gd name="connsiteY22" fmla="*/ 1741715 h 2773136"/>
                  <a:gd name="connsiteX23" fmla="*/ 125186 w 4942114"/>
                  <a:gd name="connsiteY23" fmla="*/ 1706336 h 2773136"/>
                  <a:gd name="connsiteX24" fmla="*/ 27214 w 4942114"/>
                  <a:gd name="connsiteY24" fmla="*/ 1660072 h 2773136"/>
                  <a:gd name="connsiteX25" fmla="*/ 24493 w 4942114"/>
                  <a:gd name="connsiteY25" fmla="*/ 1521279 h 2773136"/>
                  <a:gd name="connsiteX26" fmla="*/ 27214 w 4942114"/>
                  <a:gd name="connsiteY26" fmla="*/ 1496786 h 2773136"/>
                  <a:gd name="connsiteX27" fmla="*/ 136071 w 4942114"/>
                  <a:gd name="connsiteY27" fmla="*/ 1458686 h 2773136"/>
                  <a:gd name="connsiteX28" fmla="*/ 19050 w 4942114"/>
                  <a:gd name="connsiteY28" fmla="*/ 1420586 h 2773136"/>
                  <a:gd name="connsiteX29" fmla="*/ 16328 w 4942114"/>
                  <a:gd name="connsiteY29" fmla="*/ 1257300 h 2773136"/>
                  <a:gd name="connsiteX30" fmla="*/ 8164 w 4942114"/>
                  <a:gd name="connsiteY30" fmla="*/ 1175658 h 2773136"/>
                  <a:gd name="connsiteX31" fmla="*/ 0 w 4942114"/>
                  <a:gd name="connsiteY31" fmla="*/ 781050 h 2773136"/>
                  <a:gd name="connsiteX32" fmla="*/ 168728 w 4942114"/>
                  <a:gd name="connsiteY32" fmla="*/ 688522 h 2773136"/>
                  <a:gd name="connsiteX33" fmla="*/ 171450 w 4942114"/>
                  <a:gd name="connsiteY33" fmla="*/ 653143 h 2773136"/>
                  <a:gd name="connsiteX34" fmla="*/ 381000 w 4942114"/>
                  <a:gd name="connsiteY34" fmla="*/ 642258 h 2773136"/>
                  <a:gd name="connsiteX35" fmla="*/ 381000 w 4942114"/>
                  <a:gd name="connsiteY35" fmla="*/ 707572 h 2773136"/>
                  <a:gd name="connsiteX36" fmla="*/ 1020536 w 4942114"/>
                  <a:gd name="connsiteY36" fmla="*/ 1072243 h 2773136"/>
                  <a:gd name="connsiteX37" fmla="*/ 1132114 w 4942114"/>
                  <a:gd name="connsiteY37" fmla="*/ 1085850 h 2773136"/>
                  <a:gd name="connsiteX38" fmla="*/ 1357993 w 4942114"/>
                  <a:gd name="connsiteY38" fmla="*/ 816429 h 2773136"/>
                  <a:gd name="connsiteX39" fmla="*/ 1526721 w 4942114"/>
                  <a:gd name="connsiteY39" fmla="*/ 751115 h 2773136"/>
                  <a:gd name="connsiteX40" fmla="*/ 1355271 w 4942114"/>
                  <a:gd name="connsiteY40" fmla="*/ 696686 h 2773136"/>
                  <a:gd name="connsiteX41" fmla="*/ 1333500 w 4942114"/>
                  <a:gd name="connsiteY41" fmla="*/ 677636 h 2773136"/>
                  <a:gd name="connsiteX42" fmla="*/ 1336221 w 4942114"/>
                  <a:gd name="connsiteY42" fmla="*/ 489858 h 2773136"/>
                  <a:gd name="connsiteX43" fmla="*/ 1499507 w 4942114"/>
                  <a:gd name="connsiteY43" fmla="*/ 432708 h 2773136"/>
                  <a:gd name="connsiteX44" fmla="*/ 1336221 w 4942114"/>
                  <a:gd name="connsiteY44" fmla="*/ 378279 h 2773136"/>
                  <a:gd name="connsiteX45" fmla="*/ 1325336 w 4942114"/>
                  <a:gd name="connsiteY45" fmla="*/ 345622 h 2773136"/>
                  <a:gd name="connsiteX46" fmla="*/ 1328057 w 4942114"/>
                  <a:gd name="connsiteY46" fmla="*/ 182336 h 2773136"/>
                  <a:gd name="connsiteX47" fmla="*/ 1529443 w 4942114"/>
                  <a:gd name="connsiteY47" fmla="*/ 87086 h 2773136"/>
                  <a:gd name="connsiteX48" fmla="*/ 1529443 w 4942114"/>
                  <a:gd name="connsiteY48" fmla="*/ 38100 h 2773136"/>
                  <a:gd name="connsiteX49" fmla="*/ 1839686 w 4942114"/>
                  <a:gd name="connsiteY49" fmla="*/ 89808 h 2773136"/>
                  <a:gd name="connsiteX50" fmla="*/ 1839686 w 4942114"/>
                  <a:gd name="connsiteY50" fmla="*/ 32658 h 2773136"/>
                  <a:gd name="connsiteX51" fmla="*/ 1845128 w 4942114"/>
                  <a:gd name="connsiteY51" fmla="*/ 179615 h 2773136"/>
                  <a:gd name="connsiteX52" fmla="*/ 2106386 w 4942114"/>
                  <a:gd name="connsiteY52" fmla="*/ 277586 h 2773136"/>
                  <a:gd name="connsiteX53" fmla="*/ 2198914 w 4942114"/>
                  <a:gd name="connsiteY53" fmla="*/ 438150 h 2773136"/>
                  <a:gd name="connsiteX0" fmla="*/ 2198914 w 4942114"/>
                  <a:gd name="connsiteY0" fmla="*/ 438150 h 2773136"/>
                  <a:gd name="connsiteX1" fmla="*/ 3001736 w 4942114"/>
                  <a:gd name="connsiteY1" fmla="*/ 32658 h 2773136"/>
                  <a:gd name="connsiteX2" fmla="*/ 3559628 w 4942114"/>
                  <a:gd name="connsiteY2" fmla="*/ 0 h 2773136"/>
                  <a:gd name="connsiteX3" fmla="*/ 3962400 w 4942114"/>
                  <a:gd name="connsiteY3" fmla="*/ 244929 h 2773136"/>
                  <a:gd name="connsiteX4" fmla="*/ 4346121 w 4942114"/>
                  <a:gd name="connsiteY4" fmla="*/ 729343 h 2773136"/>
                  <a:gd name="connsiteX5" fmla="*/ 4343400 w 4942114"/>
                  <a:gd name="connsiteY5" fmla="*/ 963386 h 2773136"/>
                  <a:gd name="connsiteX6" fmla="*/ 4370614 w 4942114"/>
                  <a:gd name="connsiteY6" fmla="*/ 887186 h 2773136"/>
                  <a:gd name="connsiteX7" fmla="*/ 4340678 w 4942114"/>
                  <a:gd name="connsiteY7" fmla="*/ 302079 h 2773136"/>
                  <a:gd name="connsiteX8" fmla="*/ 4389664 w 4942114"/>
                  <a:gd name="connsiteY8" fmla="*/ 138793 h 2773136"/>
                  <a:gd name="connsiteX9" fmla="*/ 4629150 w 4942114"/>
                  <a:gd name="connsiteY9" fmla="*/ 329293 h 2773136"/>
                  <a:gd name="connsiteX10" fmla="*/ 4925786 w 4942114"/>
                  <a:gd name="connsiteY10" fmla="*/ 824593 h 2773136"/>
                  <a:gd name="connsiteX11" fmla="*/ 4942114 w 4942114"/>
                  <a:gd name="connsiteY11" fmla="*/ 1436915 h 2773136"/>
                  <a:gd name="connsiteX12" fmla="*/ 4890407 w 4942114"/>
                  <a:gd name="connsiteY12" fmla="*/ 1738993 h 2773136"/>
                  <a:gd name="connsiteX13" fmla="*/ 4242707 w 4942114"/>
                  <a:gd name="connsiteY13" fmla="*/ 2275115 h 2773136"/>
                  <a:gd name="connsiteX14" fmla="*/ 3766457 w 4942114"/>
                  <a:gd name="connsiteY14" fmla="*/ 2558143 h 2773136"/>
                  <a:gd name="connsiteX15" fmla="*/ 3243943 w 4942114"/>
                  <a:gd name="connsiteY15" fmla="*/ 2743200 h 2773136"/>
                  <a:gd name="connsiteX16" fmla="*/ 3116036 w 4942114"/>
                  <a:gd name="connsiteY16" fmla="*/ 2773136 h 2773136"/>
                  <a:gd name="connsiteX17" fmla="*/ 2381250 w 4942114"/>
                  <a:gd name="connsiteY17" fmla="*/ 2435679 h 2773136"/>
                  <a:gd name="connsiteX18" fmla="*/ 1148443 w 4942114"/>
                  <a:gd name="connsiteY18" fmla="*/ 1641022 h 2773136"/>
                  <a:gd name="connsiteX19" fmla="*/ 810986 w 4942114"/>
                  <a:gd name="connsiteY19" fmla="*/ 1684565 h 2773136"/>
                  <a:gd name="connsiteX20" fmla="*/ 421821 w 4942114"/>
                  <a:gd name="connsiteY20" fmla="*/ 2035629 h 2773136"/>
                  <a:gd name="connsiteX21" fmla="*/ 38100 w 4942114"/>
                  <a:gd name="connsiteY21" fmla="*/ 1921329 h 2773136"/>
                  <a:gd name="connsiteX22" fmla="*/ 32657 w 4942114"/>
                  <a:gd name="connsiteY22" fmla="*/ 1741715 h 2773136"/>
                  <a:gd name="connsiteX23" fmla="*/ 125186 w 4942114"/>
                  <a:gd name="connsiteY23" fmla="*/ 1706336 h 2773136"/>
                  <a:gd name="connsiteX24" fmla="*/ 27214 w 4942114"/>
                  <a:gd name="connsiteY24" fmla="*/ 1660072 h 2773136"/>
                  <a:gd name="connsiteX25" fmla="*/ 24493 w 4942114"/>
                  <a:gd name="connsiteY25" fmla="*/ 1521279 h 2773136"/>
                  <a:gd name="connsiteX26" fmla="*/ 27214 w 4942114"/>
                  <a:gd name="connsiteY26" fmla="*/ 1496786 h 2773136"/>
                  <a:gd name="connsiteX27" fmla="*/ 136071 w 4942114"/>
                  <a:gd name="connsiteY27" fmla="*/ 1458686 h 2773136"/>
                  <a:gd name="connsiteX28" fmla="*/ 19050 w 4942114"/>
                  <a:gd name="connsiteY28" fmla="*/ 1420586 h 2773136"/>
                  <a:gd name="connsiteX29" fmla="*/ 16328 w 4942114"/>
                  <a:gd name="connsiteY29" fmla="*/ 1257300 h 2773136"/>
                  <a:gd name="connsiteX30" fmla="*/ 0 w 4942114"/>
                  <a:gd name="connsiteY30" fmla="*/ 781050 h 2773136"/>
                  <a:gd name="connsiteX31" fmla="*/ 168728 w 4942114"/>
                  <a:gd name="connsiteY31" fmla="*/ 688522 h 2773136"/>
                  <a:gd name="connsiteX32" fmla="*/ 171450 w 4942114"/>
                  <a:gd name="connsiteY32" fmla="*/ 653143 h 2773136"/>
                  <a:gd name="connsiteX33" fmla="*/ 381000 w 4942114"/>
                  <a:gd name="connsiteY33" fmla="*/ 642258 h 2773136"/>
                  <a:gd name="connsiteX34" fmla="*/ 381000 w 4942114"/>
                  <a:gd name="connsiteY34" fmla="*/ 707572 h 2773136"/>
                  <a:gd name="connsiteX35" fmla="*/ 1020536 w 4942114"/>
                  <a:gd name="connsiteY35" fmla="*/ 1072243 h 2773136"/>
                  <a:gd name="connsiteX36" fmla="*/ 1132114 w 4942114"/>
                  <a:gd name="connsiteY36" fmla="*/ 1085850 h 2773136"/>
                  <a:gd name="connsiteX37" fmla="*/ 1357993 w 4942114"/>
                  <a:gd name="connsiteY37" fmla="*/ 816429 h 2773136"/>
                  <a:gd name="connsiteX38" fmla="*/ 1526721 w 4942114"/>
                  <a:gd name="connsiteY38" fmla="*/ 751115 h 2773136"/>
                  <a:gd name="connsiteX39" fmla="*/ 1355271 w 4942114"/>
                  <a:gd name="connsiteY39" fmla="*/ 696686 h 2773136"/>
                  <a:gd name="connsiteX40" fmla="*/ 1333500 w 4942114"/>
                  <a:gd name="connsiteY40" fmla="*/ 677636 h 2773136"/>
                  <a:gd name="connsiteX41" fmla="*/ 1336221 w 4942114"/>
                  <a:gd name="connsiteY41" fmla="*/ 489858 h 2773136"/>
                  <a:gd name="connsiteX42" fmla="*/ 1499507 w 4942114"/>
                  <a:gd name="connsiteY42" fmla="*/ 432708 h 2773136"/>
                  <a:gd name="connsiteX43" fmla="*/ 1336221 w 4942114"/>
                  <a:gd name="connsiteY43" fmla="*/ 378279 h 2773136"/>
                  <a:gd name="connsiteX44" fmla="*/ 1325336 w 4942114"/>
                  <a:gd name="connsiteY44" fmla="*/ 345622 h 2773136"/>
                  <a:gd name="connsiteX45" fmla="*/ 1328057 w 4942114"/>
                  <a:gd name="connsiteY45" fmla="*/ 182336 h 2773136"/>
                  <a:gd name="connsiteX46" fmla="*/ 1529443 w 4942114"/>
                  <a:gd name="connsiteY46" fmla="*/ 87086 h 2773136"/>
                  <a:gd name="connsiteX47" fmla="*/ 1529443 w 4942114"/>
                  <a:gd name="connsiteY47" fmla="*/ 38100 h 2773136"/>
                  <a:gd name="connsiteX48" fmla="*/ 1839686 w 4942114"/>
                  <a:gd name="connsiteY48" fmla="*/ 89808 h 2773136"/>
                  <a:gd name="connsiteX49" fmla="*/ 1839686 w 4942114"/>
                  <a:gd name="connsiteY49" fmla="*/ 32658 h 2773136"/>
                  <a:gd name="connsiteX50" fmla="*/ 1845128 w 4942114"/>
                  <a:gd name="connsiteY50" fmla="*/ 179615 h 2773136"/>
                  <a:gd name="connsiteX51" fmla="*/ 2106386 w 4942114"/>
                  <a:gd name="connsiteY51" fmla="*/ 277586 h 2773136"/>
                  <a:gd name="connsiteX52" fmla="*/ 2198914 w 4942114"/>
                  <a:gd name="connsiteY52" fmla="*/ 438150 h 2773136"/>
                  <a:gd name="connsiteX0" fmla="*/ 2198914 w 4942114"/>
                  <a:gd name="connsiteY0" fmla="*/ 438150 h 2773136"/>
                  <a:gd name="connsiteX1" fmla="*/ 3001736 w 4942114"/>
                  <a:gd name="connsiteY1" fmla="*/ 32658 h 2773136"/>
                  <a:gd name="connsiteX2" fmla="*/ 3559628 w 4942114"/>
                  <a:gd name="connsiteY2" fmla="*/ 0 h 2773136"/>
                  <a:gd name="connsiteX3" fmla="*/ 3962400 w 4942114"/>
                  <a:gd name="connsiteY3" fmla="*/ 244929 h 2773136"/>
                  <a:gd name="connsiteX4" fmla="*/ 4346121 w 4942114"/>
                  <a:gd name="connsiteY4" fmla="*/ 729343 h 2773136"/>
                  <a:gd name="connsiteX5" fmla="*/ 4343400 w 4942114"/>
                  <a:gd name="connsiteY5" fmla="*/ 963386 h 2773136"/>
                  <a:gd name="connsiteX6" fmla="*/ 4370614 w 4942114"/>
                  <a:gd name="connsiteY6" fmla="*/ 887186 h 2773136"/>
                  <a:gd name="connsiteX7" fmla="*/ 4340678 w 4942114"/>
                  <a:gd name="connsiteY7" fmla="*/ 302079 h 2773136"/>
                  <a:gd name="connsiteX8" fmla="*/ 4389664 w 4942114"/>
                  <a:gd name="connsiteY8" fmla="*/ 138793 h 2773136"/>
                  <a:gd name="connsiteX9" fmla="*/ 4629150 w 4942114"/>
                  <a:gd name="connsiteY9" fmla="*/ 329293 h 2773136"/>
                  <a:gd name="connsiteX10" fmla="*/ 4925786 w 4942114"/>
                  <a:gd name="connsiteY10" fmla="*/ 824593 h 2773136"/>
                  <a:gd name="connsiteX11" fmla="*/ 4942114 w 4942114"/>
                  <a:gd name="connsiteY11" fmla="*/ 1436915 h 2773136"/>
                  <a:gd name="connsiteX12" fmla="*/ 4890407 w 4942114"/>
                  <a:gd name="connsiteY12" fmla="*/ 1738993 h 2773136"/>
                  <a:gd name="connsiteX13" fmla="*/ 4242707 w 4942114"/>
                  <a:gd name="connsiteY13" fmla="*/ 2275115 h 2773136"/>
                  <a:gd name="connsiteX14" fmla="*/ 3766457 w 4942114"/>
                  <a:gd name="connsiteY14" fmla="*/ 2558143 h 2773136"/>
                  <a:gd name="connsiteX15" fmla="*/ 3243943 w 4942114"/>
                  <a:gd name="connsiteY15" fmla="*/ 2743200 h 2773136"/>
                  <a:gd name="connsiteX16" fmla="*/ 3116036 w 4942114"/>
                  <a:gd name="connsiteY16" fmla="*/ 2773136 h 2773136"/>
                  <a:gd name="connsiteX17" fmla="*/ 2381250 w 4942114"/>
                  <a:gd name="connsiteY17" fmla="*/ 2435679 h 2773136"/>
                  <a:gd name="connsiteX18" fmla="*/ 1148443 w 4942114"/>
                  <a:gd name="connsiteY18" fmla="*/ 1641022 h 2773136"/>
                  <a:gd name="connsiteX19" fmla="*/ 810986 w 4942114"/>
                  <a:gd name="connsiteY19" fmla="*/ 1684565 h 2773136"/>
                  <a:gd name="connsiteX20" fmla="*/ 421821 w 4942114"/>
                  <a:gd name="connsiteY20" fmla="*/ 2035629 h 2773136"/>
                  <a:gd name="connsiteX21" fmla="*/ 38100 w 4942114"/>
                  <a:gd name="connsiteY21" fmla="*/ 1921329 h 2773136"/>
                  <a:gd name="connsiteX22" fmla="*/ 32657 w 4942114"/>
                  <a:gd name="connsiteY22" fmla="*/ 1741715 h 2773136"/>
                  <a:gd name="connsiteX23" fmla="*/ 125186 w 4942114"/>
                  <a:gd name="connsiteY23" fmla="*/ 1706336 h 2773136"/>
                  <a:gd name="connsiteX24" fmla="*/ 27214 w 4942114"/>
                  <a:gd name="connsiteY24" fmla="*/ 1660072 h 2773136"/>
                  <a:gd name="connsiteX25" fmla="*/ 24493 w 4942114"/>
                  <a:gd name="connsiteY25" fmla="*/ 1521279 h 2773136"/>
                  <a:gd name="connsiteX26" fmla="*/ 27214 w 4942114"/>
                  <a:gd name="connsiteY26" fmla="*/ 1496786 h 2773136"/>
                  <a:gd name="connsiteX27" fmla="*/ 19050 w 4942114"/>
                  <a:gd name="connsiteY27" fmla="*/ 1420586 h 2773136"/>
                  <a:gd name="connsiteX28" fmla="*/ 16328 w 4942114"/>
                  <a:gd name="connsiteY28" fmla="*/ 1257300 h 2773136"/>
                  <a:gd name="connsiteX29" fmla="*/ 0 w 4942114"/>
                  <a:gd name="connsiteY29" fmla="*/ 781050 h 2773136"/>
                  <a:gd name="connsiteX30" fmla="*/ 168728 w 4942114"/>
                  <a:gd name="connsiteY30" fmla="*/ 688522 h 2773136"/>
                  <a:gd name="connsiteX31" fmla="*/ 171450 w 4942114"/>
                  <a:gd name="connsiteY31" fmla="*/ 653143 h 2773136"/>
                  <a:gd name="connsiteX32" fmla="*/ 381000 w 4942114"/>
                  <a:gd name="connsiteY32" fmla="*/ 642258 h 2773136"/>
                  <a:gd name="connsiteX33" fmla="*/ 381000 w 4942114"/>
                  <a:gd name="connsiteY33" fmla="*/ 707572 h 2773136"/>
                  <a:gd name="connsiteX34" fmla="*/ 1020536 w 4942114"/>
                  <a:gd name="connsiteY34" fmla="*/ 1072243 h 2773136"/>
                  <a:gd name="connsiteX35" fmla="*/ 1132114 w 4942114"/>
                  <a:gd name="connsiteY35" fmla="*/ 1085850 h 2773136"/>
                  <a:gd name="connsiteX36" fmla="*/ 1357993 w 4942114"/>
                  <a:gd name="connsiteY36" fmla="*/ 816429 h 2773136"/>
                  <a:gd name="connsiteX37" fmla="*/ 1526721 w 4942114"/>
                  <a:gd name="connsiteY37" fmla="*/ 751115 h 2773136"/>
                  <a:gd name="connsiteX38" fmla="*/ 1355271 w 4942114"/>
                  <a:gd name="connsiteY38" fmla="*/ 696686 h 2773136"/>
                  <a:gd name="connsiteX39" fmla="*/ 1333500 w 4942114"/>
                  <a:gd name="connsiteY39" fmla="*/ 677636 h 2773136"/>
                  <a:gd name="connsiteX40" fmla="*/ 1336221 w 4942114"/>
                  <a:gd name="connsiteY40" fmla="*/ 489858 h 2773136"/>
                  <a:gd name="connsiteX41" fmla="*/ 1499507 w 4942114"/>
                  <a:gd name="connsiteY41" fmla="*/ 432708 h 2773136"/>
                  <a:gd name="connsiteX42" fmla="*/ 1336221 w 4942114"/>
                  <a:gd name="connsiteY42" fmla="*/ 378279 h 2773136"/>
                  <a:gd name="connsiteX43" fmla="*/ 1325336 w 4942114"/>
                  <a:gd name="connsiteY43" fmla="*/ 345622 h 2773136"/>
                  <a:gd name="connsiteX44" fmla="*/ 1328057 w 4942114"/>
                  <a:gd name="connsiteY44" fmla="*/ 182336 h 2773136"/>
                  <a:gd name="connsiteX45" fmla="*/ 1529443 w 4942114"/>
                  <a:gd name="connsiteY45" fmla="*/ 87086 h 2773136"/>
                  <a:gd name="connsiteX46" fmla="*/ 1529443 w 4942114"/>
                  <a:gd name="connsiteY46" fmla="*/ 38100 h 2773136"/>
                  <a:gd name="connsiteX47" fmla="*/ 1839686 w 4942114"/>
                  <a:gd name="connsiteY47" fmla="*/ 89808 h 2773136"/>
                  <a:gd name="connsiteX48" fmla="*/ 1839686 w 4942114"/>
                  <a:gd name="connsiteY48" fmla="*/ 32658 h 2773136"/>
                  <a:gd name="connsiteX49" fmla="*/ 1845128 w 4942114"/>
                  <a:gd name="connsiteY49" fmla="*/ 179615 h 2773136"/>
                  <a:gd name="connsiteX50" fmla="*/ 2106386 w 4942114"/>
                  <a:gd name="connsiteY50" fmla="*/ 277586 h 2773136"/>
                  <a:gd name="connsiteX51" fmla="*/ 2198914 w 4942114"/>
                  <a:gd name="connsiteY51" fmla="*/ 438150 h 2773136"/>
                  <a:gd name="connsiteX0" fmla="*/ 2198914 w 4942114"/>
                  <a:gd name="connsiteY0" fmla="*/ 438150 h 2773136"/>
                  <a:gd name="connsiteX1" fmla="*/ 3001736 w 4942114"/>
                  <a:gd name="connsiteY1" fmla="*/ 32658 h 2773136"/>
                  <a:gd name="connsiteX2" fmla="*/ 3559628 w 4942114"/>
                  <a:gd name="connsiteY2" fmla="*/ 0 h 2773136"/>
                  <a:gd name="connsiteX3" fmla="*/ 3962400 w 4942114"/>
                  <a:gd name="connsiteY3" fmla="*/ 244929 h 2773136"/>
                  <a:gd name="connsiteX4" fmla="*/ 4346121 w 4942114"/>
                  <a:gd name="connsiteY4" fmla="*/ 729343 h 2773136"/>
                  <a:gd name="connsiteX5" fmla="*/ 4343400 w 4942114"/>
                  <a:gd name="connsiteY5" fmla="*/ 963386 h 2773136"/>
                  <a:gd name="connsiteX6" fmla="*/ 4370614 w 4942114"/>
                  <a:gd name="connsiteY6" fmla="*/ 887186 h 2773136"/>
                  <a:gd name="connsiteX7" fmla="*/ 4340678 w 4942114"/>
                  <a:gd name="connsiteY7" fmla="*/ 302079 h 2773136"/>
                  <a:gd name="connsiteX8" fmla="*/ 4389664 w 4942114"/>
                  <a:gd name="connsiteY8" fmla="*/ 138793 h 2773136"/>
                  <a:gd name="connsiteX9" fmla="*/ 4629150 w 4942114"/>
                  <a:gd name="connsiteY9" fmla="*/ 329293 h 2773136"/>
                  <a:gd name="connsiteX10" fmla="*/ 4925786 w 4942114"/>
                  <a:gd name="connsiteY10" fmla="*/ 824593 h 2773136"/>
                  <a:gd name="connsiteX11" fmla="*/ 4942114 w 4942114"/>
                  <a:gd name="connsiteY11" fmla="*/ 1436915 h 2773136"/>
                  <a:gd name="connsiteX12" fmla="*/ 4890407 w 4942114"/>
                  <a:gd name="connsiteY12" fmla="*/ 1738993 h 2773136"/>
                  <a:gd name="connsiteX13" fmla="*/ 4242707 w 4942114"/>
                  <a:gd name="connsiteY13" fmla="*/ 2275115 h 2773136"/>
                  <a:gd name="connsiteX14" fmla="*/ 3766457 w 4942114"/>
                  <a:gd name="connsiteY14" fmla="*/ 2558143 h 2773136"/>
                  <a:gd name="connsiteX15" fmla="*/ 3243943 w 4942114"/>
                  <a:gd name="connsiteY15" fmla="*/ 2743200 h 2773136"/>
                  <a:gd name="connsiteX16" fmla="*/ 3116036 w 4942114"/>
                  <a:gd name="connsiteY16" fmla="*/ 2773136 h 2773136"/>
                  <a:gd name="connsiteX17" fmla="*/ 2381250 w 4942114"/>
                  <a:gd name="connsiteY17" fmla="*/ 2435679 h 2773136"/>
                  <a:gd name="connsiteX18" fmla="*/ 1148443 w 4942114"/>
                  <a:gd name="connsiteY18" fmla="*/ 1641022 h 2773136"/>
                  <a:gd name="connsiteX19" fmla="*/ 810986 w 4942114"/>
                  <a:gd name="connsiteY19" fmla="*/ 1684565 h 2773136"/>
                  <a:gd name="connsiteX20" fmla="*/ 421821 w 4942114"/>
                  <a:gd name="connsiteY20" fmla="*/ 2035629 h 2773136"/>
                  <a:gd name="connsiteX21" fmla="*/ 38100 w 4942114"/>
                  <a:gd name="connsiteY21" fmla="*/ 1921329 h 2773136"/>
                  <a:gd name="connsiteX22" fmla="*/ 32657 w 4942114"/>
                  <a:gd name="connsiteY22" fmla="*/ 1741715 h 2773136"/>
                  <a:gd name="connsiteX23" fmla="*/ 125186 w 4942114"/>
                  <a:gd name="connsiteY23" fmla="*/ 1706336 h 2773136"/>
                  <a:gd name="connsiteX24" fmla="*/ 27214 w 4942114"/>
                  <a:gd name="connsiteY24" fmla="*/ 1660072 h 2773136"/>
                  <a:gd name="connsiteX25" fmla="*/ 24493 w 4942114"/>
                  <a:gd name="connsiteY25" fmla="*/ 1521279 h 2773136"/>
                  <a:gd name="connsiteX26" fmla="*/ 19050 w 4942114"/>
                  <a:gd name="connsiteY26" fmla="*/ 1420586 h 2773136"/>
                  <a:gd name="connsiteX27" fmla="*/ 16328 w 4942114"/>
                  <a:gd name="connsiteY27" fmla="*/ 1257300 h 2773136"/>
                  <a:gd name="connsiteX28" fmla="*/ 0 w 4942114"/>
                  <a:gd name="connsiteY28" fmla="*/ 781050 h 2773136"/>
                  <a:gd name="connsiteX29" fmla="*/ 168728 w 4942114"/>
                  <a:gd name="connsiteY29" fmla="*/ 688522 h 2773136"/>
                  <a:gd name="connsiteX30" fmla="*/ 171450 w 4942114"/>
                  <a:gd name="connsiteY30" fmla="*/ 653143 h 2773136"/>
                  <a:gd name="connsiteX31" fmla="*/ 381000 w 4942114"/>
                  <a:gd name="connsiteY31" fmla="*/ 642258 h 2773136"/>
                  <a:gd name="connsiteX32" fmla="*/ 381000 w 4942114"/>
                  <a:gd name="connsiteY32" fmla="*/ 707572 h 2773136"/>
                  <a:gd name="connsiteX33" fmla="*/ 1020536 w 4942114"/>
                  <a:gd name="connsiteY33" fmla="*/ 1072243 h 2773136"/>
                  <a:gd name="connsiteX34" fmla="*/ 1132114 w 4942114"/>
                  <a:gd name="connsiteY34" fmla="*/ 1085850 h 2773136"/>
                  <a:gd name="connsiteX35" fmla="*/ 1357993 w 4942114"/>
                  <a:gd name="connsiteY35" fmla="*/ 816429 h 2773136"/>
                  <a:gd name="connsiteX36" fmla="*/ 1526721 w 4942114"/>
                  <a:gd name="connsiteY36" fmla="*/ 751115 h 2773136"/>
                  <a:gd name="connsiteX37" fmla="*/ 1355271 w 4942114"/>
                  <a:gd name="connsiteY37" fmla="*/ 696686 h 2773136"/>
                  <a:gd name="connsiteX38" fmla="*/ 1333500 w 4942114"/>
                  <a:gd name="connsiteY38" fmla="*/ 677636 h 2773136"/>
                  <a:gd name="connsiteX39" fmla="*/ 1336221 w 4942114"/>
                  <a:gd name="connsiteY39" fmla="*/ 489858 h 2773136"/>
                  <a:gd name="connsiteX40" fmla="*/ 1499507 w 4942114"/>
                  <a:gd name="connsiteY40" fmla="*/ 432708 h 2773136"/>
                  <a:gd name="connsiteX41" fmla="*/ 1336221 w 4942114"/>
                  <a:gd name="connsiteY41" fmla="*/ 378279 h 2773136"/>
                  <a:gd name="connsiteX42" fmla="*/ 1325336 w 4942114"/>
                  <a:gd name="connsiteY42" fmla="*/ 345622 h 2773136"/>
                  <a:gd name="connsiteX43" fmla="*/ 1328057 w 4942114"/>
                  <a:gd name="connsiteY43" fmla="*/ 182336 h 2773136"/>
                  <a:gd name="connsiteX44" fmla="*/ 1529443 w 4942114"/>
                  <a:gd name="connsiteY44" fmla="*/ 87086 h 2773136"/>
                  <a:gd name="connsiteX45" fmla="*/ 1529443 w 4942114"/>
                  <a:gd name="connsiteY45" fmla="*/ 38100 h 2773136"/>
                  <a:gd name="connsiteX46" fmla="*/ 1839686 w 4942114"/>
                  <a:gd name="connsiteY46" fmla="*/ 89808 h 2773136"/>
                  <a:gd name="connsiteX47" fmla="*/ 1839686 w 4942114"/>
                  <a:gd name="connsiteY47" fmla="*/ 32658 h 2773136"/>
                  <a:gd name="connsiteX48" fmla="*/ 1845128 w 4942114"/>
                  <a:gd name="connsiteY48" fmla="*/ 179615 h 2773136"/>
                  <a:gd name="connsiteX49" fmla="*/ 2106386 w 4942114"/>
                  <a:gd name="connsiteY49" fmla="*/ 277586 h 2773136"/>
                  <a:gd name="connsiteX50" fmla="*/ 2198914 w 4942114"/>
                  <a:gd name="connsiteY50" fmla="*/ 438150 h 2773136"/>
                  <a:gd name="connsiteX0" fmla="*/ 2198914 w 4942114"/>
                  <a:gd name="connsiteY0" fmla="*/ 438150 h 2773136"/>
                  <a:gd name="connsiteX1" fmla="*/ 3001736 w 4942114"/>
                  <a:gd name="connsiteY1" fmla="*/ 32658 h 2773136"/>
                  <a:gd name="connsiteX2" fmla="*/ 3559628 w 4942114"/>
                  <a:gd name="connsiteY2" fmla="*/ 0 h 2773136"/>
                  <a:gd name="connsiteX3" fmla="*/ 3962400 w 4942114"/>
                  <a:gd name="connsiteY3" fmla="*/ 244929 h 2773136"/>
                  <a:gd name="connsiteX4" fmla="*/ 4346121 w 4942114"/>
                  <a:gd name="connsiteY4" fmla="*/ 729343 h 2773136"/>
                  <a:gd name="connsiteX5" fmla="*/ 4343400 w 4942114"/>
                  <a:gd name="connsiteY5" fmla="*/ 963386 h 2773136"/>
                  <a:gd name="connsiteX6" fmla="*/ 4370614 w 4942114"/>
                  <a:gd name="connsiteY6" fmla="*/ 887186 h 2773136"/>
                  <a:gd name="connsiteX7" fmla="*/ 4340678 w 4942114"/>
                  <a:gd name="connsiteY7" fmla="*/ 302079 h 2773136"/>
                  <a:gd name="connsiteX8" fmla="*/ 4389664 w 4942114"/>
                  <a:gd name="connsiteY8" fmla="*/ 138793 h 2773136"/>
                  <a:gd name="connsiteX9" fmla="*/ 4629150 w 4942114"/>
                  <a:gd name="connsiteY9" fmla="*/ 329293 h 2773136"/>
                  <a:gd name="connsiteX10" fmla="*/ 4925786 w 4942114"/>
                  <a:gd name="connsiteY10" fmla="*/ 824593 h 2773136"/>
                  <a:gd name="connsiteX11" fmla="*/ 4942114 w 4942114"/>
                  <a:gd name="connsiteY11" fmla="*/ 1436915 h 2773136"/>
                  <a:gd name="connsiteX12" fmla="*/ 4890407 w 4942114"/>
                  <a:gd name="connsiteY12" fmla="*/ 1738993 h 2773136"/>
                  <a:gd name="connsiteX13" fmla="*/ 4242707 w 4942114"/>
                  <a:gd name="connsiteY13" fmla="*/ 2275115 h 2773136"/>
                  <a:gd name="connsiteX14" fmla="*/ 3766457 w 4942114"/>
                  <a:gd name="connsiteY14" fmla="*/ 2558143 h 2773136"/>
                  <a:gd name="connsiteX15" fmla="*/ 3243943 w 4942114"/>
                  <a:gd name="connsiteY15" fmla="*/ 2743200 h 2773136"/>
                  <a:gd name="connsiteX16" fmla="*/ 3116036 w 4942114"/>
                  <a:gd name="connsiteY16" fmla="*/ 2773136 h 2773136"/>
                  <a:gd name="connsiteX17" fmla="*/ 2381250 w 4942114"/>
                  <a:gd name="connsiteY17" fmla="*/ 2435679 h 2773136"/>
                  <a:gd name="connsiteX18" fmla="*/ 1148443 w 4942114"/>
                  <a:gd name="connsiteY18" fmla="*/ 1641022 h 2773136"/>
                  <a:gd name="connsiteX19" fmla="*/ 810986 w 4942114"/>
                  <a:gd name="connsiteY19" fmla="*/ 1684565 h 2773136"/>
                  <a:gd name="connsiteX20" fmla="*/ 421821 w 4942114"/>
                  <a:gd name="connsiteY20" fmla="*/ 2035629 h 2773136"/>
                  <a:gd name="connsiteX21" fmla="*/ 38100 w 4942114"/>
                  <a:gd name="connsiteY21" fmla="*/ 1921329 h 2773136"/>
                  <a:gd name="connsiteX22" fmla="*/ 32657 w 4942114"/>
                  <a:gd name="connsiteY22" fmla="*/ 1741715 h 2773136"/>
                  <a:gd name="connsiteX23" fmla="*/ 125186 w 4942114"/>
                  <a:gd name="connsiteY23" fmla="*/ 1706336 h 2773136"/>
                  <a:gd name="connsiteX24" fmla="*/ 27214 w 4942114"/>
                  <a:gd name="connsiteY24" fmla="*/ 1660072 h 2773136"/>
                  <a:gd name="connsiteX25" fmla="*/ 24493 w 4942114"/>
                  <a:gd name="connsiteY25" fmla="*/ 1521279 h 2773136"/>
                  <a:gd name="connsiteX26" fmla="*/ 16328 w 4942114"/>
                  <a:gd name="connsiteY26" fmla="*/ 1257300 h 2773136"/>
                  <a:gd name="connsiteX27" fmla="*/ 0 w 4942114"/>
                  <a:gd name="connsiteY27" fmla="*/ 781050 h 2773136"/>
                  <a:gd name="connsiteX28" fmla="*/ 168728 w 4942114"/>
                  <a:gd name="connsiteY28" fmla="*/ 688522 h 2773136"/>
                  <a:gd name="connsiteX29" fmla="*/ 171450 w 4942114"/>
                  <a:gd name="connsiteY29" fmla="*/ 653143 h 2773136"/>
                  <a:gd name="connsiteX30" fmla="*/ 381000 w 4942114"/>
                  <a:gd name="connsiteY30" fmla="*/ 642258 h 2773136"/>
                  <a:gd name="connsiteX31" fmla="*/ 381000 w 4942114"/>
                  <a:gd name="connsiteY31" fmla="*/ 707572 h 2773136"/>
                  <a:gd name="connsiteX32" fmla="*/ 1020536 w 4942114"/>
                  <a:gd name="connsiteY32" fmla="*/ 1072243 h 2773136"/>
                  <a:gd name="connsiteX33" fmla="*/ 1132114 w 4942114"/>
                  <a:gd name="connsiteY33" fmla="*/ 1085850 h 2773136"/>
                  <a:gd name="connsiteX34" fmla="*/ 1357993 w 4942114"/>
                  <a:gd name="connsiteY34" fmla="*/ 816429 h 2773136"/>
                  <a:gd name="connsiteX35" fmla="*/ 1526721 w 4942114"/>
                  <a:gd name="connsiteY35" fmla="*/ 751115 h 2773136"/>
                  <a:gd name="connsiteX36" fmla="*/ 1355271 w 4942114"/>
                  <a:gd name="connsiteY36" fmla="*/ 696686 h 2773136"/>
                  <a:gd name="connsiteX37" fmla="*/ 1333500 w 4942114"/>
                  <a:gd name="connsiteY37" fmla="*/ 677636 h 2773136"/>
                  <a:gd name="connsiteX38" fmla="*/ 1336221 w 4942114"/>
                  <a:gd name="connsiteY38" fmla="*/ 489858 h 2773136"/>
                  <a:gd name="connsiteX39" fmla="*/ 1499507 w 4942114"/>
                  <a:gd name="connsiteY39" fmla="*/ 432708 h 2773136"/>
                  <a:gd name="connsiteX40" fmla="*/ 1336221 w 4942114"/>
                  <a:gd name="connsiteY40" fmla="*/ 378279 h 2773136"/>
                  <a:gd name="connsiteX41" fmla="*/ 1325336 w 4942114"/>
                  <a:gd name="connsiteY41" fmla="*/ 345622 h 2773136"/>
                  <a:gd name="connsiteX42" fmla="*/ 1328057 w 4942114"/>
                  <a:gd name="connsiteY42" fmla="*/ 182336 h 2773136"/>
                  <a:gd name="connsiteX43" fmla="*/ 1529443 w 4942114"/>
                  <a:gd name="connsiteY43" fmla="*/ 87086 h 2773136"/>
                  <a:gd name="connsiteX44" fmla="*/ 1529443 w 4942114"/>
                  <a:gd name="connsiteY44" fmla="*/ 38100 h 2773136"/>
                  <a:gd name="connsiteX45" fmla="*/ 1839686 w 4942114"/>
                  <a:gd name="connsiteY45" fmla="*/ 89808 h 2773136"/>
                  <a:gd name="connsiteX46" fmla="*/ 1839686 w 4942114"/>
                  <a:gd name="connsiteY46" fmla="*/ 32658 h 2773136"/>
                  <a:gd name="connsiteX47" fmla="*/ 1845128 w 4942114"/>
                  <a:gd name="connsiteY47" fmla="*/ 179615 h 2773136"/>
                  <a:gd name="connsiteX48" fmla="*/ 2106386 w 4942114"/>
                  <a:gd name="connsiteY48" fmla="*/ 277586 h 2773136"/>
                  <a:gd name="connsiteX49" fmla="*/ 2198914 w 4942114"/>
                  <a:gd name="connsiteY49" fmla="*/ 438150 h 2773136"/>
                  <a:gd name="connsiteX0" fmla="*/ 2198914 w 4942114"/>
                  <a:gd name="connsiteY0" fmla="*/ 438150 h 2773136"/>
                  <a:gd name="connsiteX1" fmla="*/ 3001736 w 4942114"/>
                  <a:gd name="connsiteY1" fmla="*/ 32658 h 2773136"/>
                  <a:gd name="connsiteX2" fmla="*/ 3559628 w 4942114"/>
                  <a:gd name="connsiteY2" fmla="*/ 0 h 2773136"/>
                  <a:gd name="connsiteX3" fmla="*/ 3962400 w 4942114"/>
                  <a:gd name="connsiteY3" fmla="*/ 244929 h 2773136"/>
                  <a:gd name="connsiteX4" fmla="*/ 4346121 w 4942114"/>
                  <a:gd name="connsiteY4" fmla="*/ 729343 h 2773136"/>
                  <a:gd name="connsiteX5" fmla="*/ 4343400 w 4942114"/>
                  <a:gd name="connsiteY5" fmla="*/ 963386 h 2773136"/>
                  <a:gd name="connsiteX6" fmla="*/ 4370614 w 4942114"/>
                  <a:gd name="connsiteY6" fmla="*/ 887186 h 2773136"/>
                  <a:gd name="connsiteX7" fmla="*/ 4340678 w 4942114"/>
                  <a:gd name="connsiteY7" fmla="*/ 302079 h 2773136"/>
                  <a:gd name="connsiteX8" fmla="*/ 4389664 w 4942114"/>
                  <a:gd name="connsiteY8" fmla="*/ 138793 h 2773136"/>
                  <a:gd name="connsiteX9" fmla="*/ 4629150 w 4942114"/>
                  <a:gd name="connsiteY9" fmla="*/ 329293 h 2773136"/>
                  <a:gd name="connsiteX10" fmla="*/ 4925786 w 4942114"/>
                  <a:gd name="connsiteY10" fmla="*/ 824593 h 2773136"/>
                  <a:gd name="connsiteX11" fmla="*/ 4942114 w 4942114"/>
                  <a:gd name="connsiteY11" fmla="*/ 1436915 h 2773136"/>
                  <a:gd name="connsiteX12" fmla="*/ 4890407 w 4942114"/>
                  <a:gd name="connsiteY12" fmla="*/ 1738993 h 2773136"/>
                  <a:gd name="connsiteX13" fmla="*/ 4242707 w 4942114"/>
                  <a:gd name="connsiteY13" fmla="*/ 2275115 h 2773136"/>
                  <a:gd name="connsiteX14" fmla="*/ 3766457 w 4942114"/>
                  <a:gd name="connsiteY14" fmla="*/ 2558143 h 2773136"/>
                  <a:gd name="connsiteX15" fmla="*/ 3243943 w 4942114"/>
                  <a:gd name="connsiteY15" fmla="*/ 2743200 h 2773136"/>
                  <a:gd name="connsiteX16" fmla="*/ 3116036 w 4942114"/>
                  <a:gd name="connsiteY16" fmla="*/ 2773136 h 2773136"/>
                  <a:gd name="connsiteX17" fmla="*/ 2381250 w 4942114"/>
                  <a:gd name="connsiteY17" fmla="*/ 2435679 h 2773136"/>
                  <a:gd name="connsiteX18" fmla="*/ 1148443 w 4942114"/>
                  <a:gd name="connsiteY18" fmla="*/ 1641022 h 2773136"/>
                  <a:gd name="connsiteX19" fmla="*/ 810986 w 4942114"/>
                  <a:gd name="connsiteY19" fmla="*/ 1684565 h 2773136"/>
                  <a:gd name="connsiteX20" fmla="*/ 421821 w 4942114"/>
                  <a:gd name="connsiteY20" fmla="*/ 2035629 h 2773136"/>
                  <a:gd name="connsiteX21" fmla="*/ 38100 w 4942114"/>
                  <a:gd name="connsiteY21" fmla="*/ 1921329 h 2773136"/>
                  <a:gd name="connsiteX22" fmla="*/ 32657 w 4942114"/>
                  <a:gd name="connsiteY22" fmla="*/ 1741715 h 2773136"/>
                  <a:gd name="connsiteX23" fmla="*/ 27214 w 4942114"/>
                  <a:gd name="connsiteY23" fmla="*/ 1660072 h 2773136"/>
                  <a:gd name="connsiteX24" fmla="*/ 24493 w 4942114"/>
                  <a:gd name="connsiteY24" fmla="*/ 1521279 h 2773136"/>
                  <a:gd name="connsiteX25" fmla="*/ 16328 w 4942114"/>
                  <a:gd name="connsiteY25" fmla="*/ 1257300 h 2773136"/>
                  <a:gd name="connsiteX26" fmla="*/ 0 w 4942114"/>
                  <a:gd name="connsiteY26" fmla="*/ 781050 h 2773136"/>
                  <a:gd name="connsiteX27" fmla="*/ 168728 w 4942114"/>
                  <a:gd name="connsiteY27" fmla="*/ 688522 h 2773136"/>
                  <a:gd name="connsiteX28" fmla="*/ 171450 w 4942114"/>
                  <a:gd name="connsiteY28" fmla="*/ 653143 h 2773136"/>
                  <a:gd name="connsiteX29" fmla="*/ 381000 w 4942114"/>
                  <a:gd name="connsiteY29" fmla="*/ 642258 h 2773136"/>
                  <a:gd name="connsiteX30" fmla="*/ 381000 w 4942114"/>
                  <a:gd name="connsiteY30" fmla="*/ 707572 h 2773136"/>
                  <a:gd name="connsiteX31" fmla="*/ 1020536 w 4942114"/>
                  <a:gd name="connsiteY31" fmla="*/ 1072243 h 2773136"/>
                  <a:gd name="connsiteX32" fmla="*/ 1132114 w 4942114"/>
                  <a:gd name="connsiteY32" fmla="*/ 1085850 h 2773136"/>
                  <a:gd name="connsiteX33" fmla="*/ 1357993 w 4942114"/>
                  <a:gd name="connsiteY33" fmla="*/ 816429 h 2773136"/>
                  <a:gd name="connsiteX34" fmla="*/ 1526721 w 4942114"/>
                  <a:gd name="connsiteY34" fmla="*/ 751115 h 2773136"/>
                  <a:gd name="connsiteX35" fmla="*/ 1355271 w 4942114"/>
                  <a:gd name="connsiteY35" fmla="*/ 696686 h 2773136"/>
                  <a:gd name="connsiteX36" fmla="*/ 1333500 w 4942114"/>
                  <a:gd name="connsiteY36" fmla="*/ 677636 h 2773136"/>
                  <a:gd name="connsiteX37" fmla="*/ 1336221 w 4942114"/>
                  <a:gd name="connsiteY37" fmla="*/ 489858 h 2773136"/>
                  <a:gd name="connsiteX38" fmla="*/ 1499507 w 4942114"/>
                  <a:gd name="connsiteY38" fmla="*/ 432708 h 2773136"/>
                  <a:gd name="connsiteX39" fmla="*/ 1336221 w 4942114"/>
                  <a:gd name="connsiteY39" fmla="*/ 378279 h 2773136"/>
                  <a:gd name="connsiteX40" fmla="*/ 1325336 w 4942114"/>
                  <a:gd name="connsiteY40" fmla="*/ 345622 h 2773136"/>
                  <a:gd name="connsiteX41" fmla="*/ 1328057 w 4942114"/>
                  <a:gd name="connsiteY41" fmla="*/ 182336 h 2773136"/>
                  <a:gd name="connsiteX42" fmla="*/ 1529443 w 4942114"/>
                  <a:gd name="connsiteY42" fmla="*/ 87086 h 2773136"/>
                  <a:gd name="connsiteX43" fmla="*/ 1529443 w 4942114"/>
                  <a:gd name="connsiteY43" fmla="*/ 38100 h 2773136"/>
                  <a:gd name="connsiteX44" fmla="*/ 1839686 w 4942114"/>
                  <a:gd name="connsiteY44" fmla="*/ 89808 h 2773136"/>
                  <a:gd name="connsiteX45" fmla="*/ 1839686 w 4942114"/>
                  <a:gd name="connsiteY45" fmla="*/ 32658 h 2773136"/>
                  <a:gd name="connsiteX46" fmla="*/ 1845128 w 4942114"/>
                  <a:gd name="connsiteY46" fmla="*/ 179615 h 2773136"/>
                  <a:gd name="connsiteX47" fmla="*/ 2106386 w 4942114"/>
                  <a:gd name="connsiteY47" fmla="*/ 277586 h 2773136"/>
                  <a:gd name="connsiteX48" fmla="*/ 2198914 w 4942114"/>
                  <a:gd name="connsiteY48" fmla="*/ 438150 h 2773136"/>
                  <a:gd name="connsiteX0" fmla="*/ 2198914 w 4942114"/>
                  <a:gd name="connsiteY0" fmla="*/ 438150 h 2773136"/>
                  <a:gd name="connsiteX1" fmla="*/ 3001736 w 4942114"/>
                  <a:gd name="connsiteY1" fmla="*/ 32658 h 2773136"/>
                  <a:gd name="connsiteX2" fmla="*/ 3559628 w 4942114"/>
                  <a:gd name="connsiteY2" fmla="*/ 0 h 2773136"/>
                  <a:gd name="connsiteX3" fmla="*/ 3962400 w 4942114"/>
                  <a:gd name="connsiteY3" fmla="*/ 244929 h 2773136"/>
                  <a:gd name="connsiteX4" fmla="*/ 4346121 w 4942114"/>
                  <a:gd name="connsiteY4" fmla="*/ 729343 h 2773136"/>
                  <a:gd name="connsiteX5" fmla="*/ 4343400 w 4942114"/>
                  <a:gd name="connsiteY5" fmla="*/ 963386 h 2773136"/>
                  <a:gd name="connsiteX6" fmla="*/ 4370614 w 4942114"/>
                  <a:gd name="connsiteY6" fmla="*/ 887186 h 2773136"/>
                  <a:gd name="connsiteX7" fmla="*/ 4340678 w 4942114"/>
                  <a:gd name="connsiteY7" fmla="*/ 302079 h 2773136"/>
                  <a:gd name="connsiteX8" fmla="*/ 4389664 w 4942114"/>
                  <a:gd name="connsiteY8" fmla="*/ 138793 h 2773136"/>
                  <a:gd name="connsiteX9" fmla="*/ 4629150 w 4942114"/>
                  <a:gd name="connsiteY9" fmla="*/ 329293 h 2773136"/>
                  <a:gd name="connsiteX10" fmla="*/ 4925786 w 4942114"/>
                  <a:gd name="connsiteY10" fmla="*/ 824593 h 2773136"/>
                  <a:gd name="connsiteX11" fmla="*/ 4942114 w 4942114"/>
                  <a:gd name="connsiteY11" fmla="*/ 1436915 h 2773136"/>
                  <a:gd name="connsiteX12" fmla="*/ 4890407 w 4942114"/>
                  <a:gd name="connsiteY12" fmla="*/ 1738993 h 2773136"/>
                  <a:gd name="connsiteX13" fmla="*/ 4242707 w 4942114"/>
                  <a:gd name="connsiteY13" fmla="*/ 2275115 h 2773136"/>
                  <a:gd name="connsiteX14" fmla="*/ 3766457 w 4942114"/>
                  <a:gd name="connsiteY14" fmla="*/ 2558143 h 2773136"/>
                  <a:gd name="connsiteX15" fmla="*/ 3243943 w 4942114"/>
                  <a:gd name="connsiteY15" fmla="*/ 2743200 h 2773136"/>
                  <a:gd name="connsiteX16" fmla="*/ 3116036 w 4942114"/>
                  <a:gd name="connsiteY16" fmla="*/ 2773136 h 2773136"/>
                  <a:gd name="connsiteX17" fmla="*/ 2381250 w 4942114"/>
                  <a:gd name="connsiteY17" fmla="*/ 2435679 h 2773136"/>
                  <a:gd name="connsiteX18" fmla="*/ 1148443 w 4942114"/>
                  <a:gd name="connsiteY18" fmla="*/ 1641022 h 2773136"/>
                  <a:gd name="connsiteX19" fmla="*/ 810986 w 4942114"/>
                  <a:gd name="connsiteY19" fmla="*/ 1684565 h 2773136"/>
                  <a:gd name="connsiteX20" fmla="*/ 421821 w 4942114"/>
                  <a:gd name="connsiteY20" fmla="*/ 2035629 h 2773136"/>
                  <a:gd name="connsiteX21" fmla="*/ 38100 w 4942114"/>
                  <a:gd name="connsiteY21" fmla="*/ 1921329 h 2773136"/>
                  <a:gd name="connsiteX22" fmla="*/ 32657 w 4942114"/>
                  <a:gd name="connsiteY22" fmla="*/ 1741715 h 2773136"/>
                  <a:gd name="connsiteX23" fmla="*/ 24493 w 4942114"/>
                  <a:gd name="connsiteY23" fmla="*/ 1521279 h 2773136"/>
                  <a:gd name="connsiteX24" fmla="*/ 16328 w 4942114"/>
                  <a:gd name="connsiteY24" fmla="*/ 1257300 h 2773136"/>
                  <a:gd name="connsiteX25" fmla="*/ 0 w 4942114"/>
                  <a:gd name="connsiteY25" fmla="*/ 781050 h 2773136"/>
                  <a:gd name="connsiteX26" fmla="*/ 168728 w 4942114"/>
                  <a:gd name="connsiteY26" fmla="*/ 688522 h 2773136"/>
                  <a:gd name="connsiteX27" fmla="*/ 171450 w 4942114"/>
                  <a:gd name="connsiteY27" fmla="*/ 653143 h 2773136"/>
                  <a:gd name="connsiteX28" fmla="*/ 381000 w 4942114"/>
                  <a:gd name="connsiteY28" fmla="*/ 642258 h 2773136"/>
                  <a:gd name="connsiteX29" fmla="*/ 381000 w 4942114"/>
                  <a:gd name="connsiteY29" fmla="*/ 707572 h 2773136"/>
                  <a:gd name="connsiteX30" fmla="*/ 1020536 w 4942114"/>
                  <a:gd name="connsiteY30" fmla="*/ 1072243 h 2773136"/>
                  <a:gd name="connsiteX31" fmla="*/ 1132114 w 4942114"/>
                  <a:gd name="connsiteY31" fmla="*/ 1085850 h 2773136"/>
                  <a:gd name="connsiteX32" fmla="*/ 1357993 w 4942114"/>
                  <a:gd name="connsiteY32" fmla="*/ 816429 h 2773136"/>
                  <a:gd name="connsiteX33" fmla="*/ 1526721 w 4942114"/>
                  <a:gd name="connsiteY33" fmla="*/ 751115 h 2773136"/>
                  <a:gd name="connsiteX34" fmla="*/ 1355271 w 4942114"/>
                  <a:gd name="connsiteY34" fmla="*/ 696686 h 2773136"/>
                  <a:gd name="connsiteX35" fmla="*/ 1333500 w 4942114"/>
                  <a:gd name="connsiteY35" fmla="*/ 677636 h 2773136"/>
                  <a:gd name="connsiteX36" fmla="*/ 1336221 w 4942114"/>
                  <a:gd name="connsiteY36" fmla="*/ 489858 h 2773136"/>
                  <a:gd name="connsiteX37" fmla="*/ 1499507 w 4942114"/>
                  <a:gd name="connsiteY37" fmla="*/ 432708 h 2773136"/>
                  <a:gd name="connsiteX38" fmla="*/ 1336221 w 4942114"/>
                  <a:gd name="connsiteY38" fmla="*/ 378279 h 2773136"/>
                  <a:gd name="connsiteX39" fmla="*/ 1325336 w 4942114"/>
                  <a:gd name="connsiteY39" fmla="*/ 345622 h 2773136"/>
                  <a:gd name="connsiteX40" fmla="*/ 1328057 w 4942114"/>
                  <a:gd name="connsiteY40" fmla="*/ 182336 h 2773136"/>
                  <a:gd name="connsiteX41" fmla="*/ 1529443 w 4942114"/>
                  <a:gd name="connsiteY41" fmla="*/ 87086 h 2773136"/>
                  <a:gd name="connsiteX42" fmla="*/ 1529443 w 4942114"/>
                  <a:gd name="connsiteY42" fmla="*/ 38100 h 2773136"/>
                  <a:gd name="connsiteX43" fmla="*/ 1839686 w 4942114"/>
                  <a:gd name="connsiteY43" fmla="*/ 89808 h 2773136"/>
                  <a:gd name="connsiteX44" fmla="*/ 1839686 w 4942114"/>
                  <a:gd name="connsiteY44" fmla="*/ 32658 h 2773136"/>
                  <a:gd name="connsiteX45" fmla="*/ 1845128 w 4942114"/>
                  <a:gd name="connsiteY45" fmla="*/ 179615 h 2773136"/>
                  <a:gd name="connsiteX46" fmla="*/ 2106386 w 4942114"/>
                  <a:gd name="connsiteY46" fmla="*/ 277586 h 2773136"/>
                  <a:gd name="connsiteX47" fmla="*/ 2198914 w 4942114"/>
                  <a:gd name="connsiteY47" fmla="*/ 438150 h 2773136"/>
                  <a:gd name="connsiteX0" fmla="*/ 2198914 w 4942114"/>
                  <a:gd name="connsiteY0" fmla="*/ 438150 h 2773136"/>
                  <a:gd name="connsiteX1" fmla="*/ 3001736 w 4942114"/>
                  <a:gd name="connsiteY1" fmla="*/ 32658 h 2773136"/>
                  <a:gd name="connsiteX2" fmla="*/ 3559628 w 4942114"/>
                  <a:gd name="connsiteY2" fmla="*/ 0 h 2773136"/>
                  <a:gd name="connsiteX3" fmla="*/ 3962400 w 4942114"/>
                  <a:gd name="connsiteY3" fmla="*/ 244929 h 2773136"/>
                  <a:gd name="connsiteX4" fmla="*/ 4346121 w 4942114"/>
                  <a:gd name="connsiteY4" fmla="*/ 729343 h 2773136"/>
                  <a:gd name="connsiteX5" fmla="*/ 4343400 w 4942114"/>
                  <a:gd name="connsiteY5" fmla="*/ 963386 h 2773136"/>
                  <a:gd name="connsiteX6" fmla="*/ 4370614 w 4942114"/>
                  <a:gd name="connsiteY6" fmla="*/ 887186 h 2773136"/>
                  <a:gd name="connsiteX7" fmla="*/ 4340678 w 4942114"/>
                  <a:gd name="connsiteY7" fmla="*/ 302079 h 2773136"/>
                  <a:gd name="connsiteX8" fmla="*/ 4389664 w 4942114"/>
                  <a:gd name="connsiteY8" fmla="*/ 138793 h 2773136"/>
                  <a:gd name="connsiteX9" fmla="*/ 4629150 w 4942114"/>
                  <a:gd name="connsiteY9" fmla="*/ 329293 h 2773136"/>
                  <a:gd name="connsiteX10" fmla="*/ 4925786 w 4942114"/>
                  <a:gd name="connsiteY10" fmla="*/ 824593 h 2773136"/>
                  <a:gd name="connsiteX11" fmla="*/ 4942114 w 4942114"/>
                  <a:gd name="connsiteY11" fmla="*/ 1436915 h 2773136"/>
                  <a:gd name="connsiteX12" fmla="*/ 4890407 w 4942114"/>
                  <a:gd name="connsiteY12" fmla="*/ 1738993 h 2773136"/>
                  <a:gd name="connsiteX13" fmla="*/ 4242707 w 4942114"/>
                  <a:gd name="connsiteY13" fmla="*/ 2275115 h 2773136"/>
                  <a:gd name="connsiteX14" fmla="*/ 3766457 w 4942114"/>
                  <a:gd name="connsiteY14" fmla="*/ 2558143 h 2773136"/>
                  <a:gd name="connsiteX15" fmla="*/ 3243943 w 4942114"/>
                  <a:gd name="connsiteY15" fmla="*/ 2743200 h 2773136"/>
                  <a:gd name="connsiteX16" fmla="*/ 3116036 w 4942114"/>
                  <a:gd name="connsiteY16" fmla="*/ 2773136 h 2773136"/>
                  <a:gd name="connsiteX17" fmla="*/ 2381250 w 4942114"/>
                  <a:gd name="connsiteY17" fmla="*/ 2435679 h 2773136"/>
                  <a:gd name="connsiteX18" fmla="*/ 1148443 w 4942114"/>
                  <a:gd name="connsiteY18" fmla="*/ 1641022 h 2773136"/>
                  <a:gd name="connsiteX19" fmla="*/ 810986 w 4942114"/>
                  <a:gd name="connsiteY19" fmla="*/ 1684565 h 2773136"/>
                  <a:gd name="connsiteX20" fmla="*/ 421821 w 4942114"/>
                  <a:gd name="connsiteY20" fmla="*/ 2035629 h 2773136"/>
                  <a:gd name="connsiteX21" fmla="*/ 38100 w 4942114"/>
                  <a:gd name="connsiteY21" fmla="*/ 1921329 h 2773136"/>
                  <a:gd name="connsiteX22" fmla="*/ 32657 w 4942114"/>
                  <a:gd name="connsiteY22" fmla="*/ 1741715 h 2773136"/>
                  <a:gd name="connsiteX23" fmla="*/ 24493 w 4942114"/>
                  <a:gd name="connsiteY23" fmla="*/ 1521279 h 2773136"/>
                  <a:gd name="connsiteX24" fmla="*/ 16328 w 4942114"/>
                  <a:gd name="connsiteY24" fmla="*/ 1257300 h 2773136"/>
                  <a:gd name="connsiteX25" fmla="*/ 0 w 4942114"/>
                  <a:gd name="connsiteY25" fmla="*/ 781050 h 2773136"/>
                  <a:gd name="connsiteX26" fmla="*/ 168728 w 4942114"/>
                  <a:gd name="connsiteY26" fmla="*/ 688522 h 2773136"/>
                  <a:gd name="connsiteX27" fmla="*/ 171450 w 4942114"/>
                  <a:gd name="connsiteY27" fmla="*/ 653143 h 2773136"/>
                  <a:gd name="connsiteX28" fmla="*/ 381000 w 4942114"/>
                  <a:gd name="connsiteY28" fmla="*/ 642258 h 2773136"/>
                  <a:gd name="connsiteX29" fmla="*/ 381000 w 4942114"/>
                  <a:gd name="connsiteY29" fmla="*/ 707572 h 2773136"/>
                  <a:gd name="connsiteX30" fmla="*/ 1020536 w 4942114"/>
                  <a:gd name="connsiteY30" fmla="*/ 1072243 h 2773136"/>
                  <a:gd name="connsiteX31" fmla="*/ 1132114 w 4942114"/>
                  <a:gd name="connsiteY31" fmla="*/ 1085850 h 2773136"/>
                  <a:gd name="connsiteX32" fmla="*/ 1357993 w 4942114"/>
                  <a:gd name="connsiteY32" fmla="*/ 816429 h 2773136"/>
                  <a:gd name="connsiteX33" fmla="*/ 1526721 w 4942114"/>
                  <a:gd name="connsiteY33" fmla="*/ 751115 h 2773136"/>
                  <a:gd name="connsiteX34" fmla="*/ 1355271 w 4942114"/>
                  <a:gd name="connsiteY34" fmla="*/ 696686 h 2773136"/>
                  <a:gd name="connsiteX35" fmla="*/ 1333500 w 4942114"/>
                  <a:gd name="connsiteY35" fmla="*/ 677636 h 2773136"/>
                  <a:gd name="connsiteX36" fmla="*/ 1336221 w 4942114"/>
                  <a:gd name="connsiteY36" fmla="*/ 489858 h 2773136"/>
                  <a:gd name="connsiteX37" fmla="*/ 1336221 w 4942114"/>
                  <a:gd name="connsiteY37" fmla="*/ 378279 h 2773136"/>
                  <a:gd name="connsiteX38" fmla="*/ 1325336 w 4942114"/>
                  <a:gd name="connsiteY38" fmla="*/ 345622 h 2773136"/>
                  <a:gd name="connsiteX39" fmla="*/ 1328057 w 4942114"/>
                  <a:gd name="connsiteY39" fmla="*/ 182336 h 2773136"/>
                  <a:gd name="connsiteX40" fmla="*/ 1529443 w 4942114"/>
                  <a:gd name="connsiteY40" fmla="*/ 87086 h 2773136"/>
                  <a:gd name="connsiteX41" fmla="*/ 1529443 w 4942114"/>
                  <a:gd name="connsiteY41" fmla="*/ 38100 h 2773136"/>
                  <a:gd name="connsiteX42" fmla="*/ 1839686 w 4942114"/>
                  <a:gd name="connsiteY42" fmla="*/ 89808 h 2773136"/>
                  <a:gd name="connsiteX43" fmla="*/ 1839686 w 4942114"/>
                  <a:gd name="connsiteY43" fmla="*/ 32658 h 2773136"/>
                  <a:gd name="connsiteX44" fmla="*/ 1845128 w 4942114"/>
                  <a:gd name="connsiteY44" fmla="*/ 179615 h 2773136"/>
                  <a:gd name="connsiteX45" fmla="*/ 2106386 w 4942114"/>
                  <a:gd name="connsiteY45" fmla="*/ 277586 h 2773136"/>
                  <a:gd name="connsiteX46" fmla="*/ 2198914 w 4942114"/>
                  <a:gd name="connsiteY46" fmla="*/ 438150 h 2773136"/>
                  <a:gd name="connsiteX0" fmla="*/ 2198914 w 4942114"/>
                  <a:gd name="connsiteY0" fmla="*/ 438150 h 2773136"/>
                  <a:gd name="connsiteX1" fmla="*/ 3001736 w 4942114"/>
                  <a:gd name="connsiteY1" fmla="*/ 32658 h 2773136"/>
                  <a:gd name="connsiteX2" fmla="*/ 3559628 w 4942114"/>
                  <a:gd name="connsiteY2" fmla="*/ 0 h 2773136"/>
                  <a:gd name="connsiteX3" fmla="*/ 3962400 w 4942114"/>
                  <a:gd name="connsiteY3" fmla="*/ 244929 h 2773136"/>
                  <a:gd name="connsiteX4" fmla="*/ 4346121 w 4942114"/>
                  <a:gd name="connsiteY4" fmla="*/ 729343 h 2773136"/>
                  <a:gd name="connsiteX5" fmla="*/ 4343400 w 4942114"/>
                  <a:gd name="connsiteY5" fmla="*/ 963386 h 2773136"/>
                  <a:gd name="connsiteX6" fmla="*/ 4370614 w 4942114"/>
                  <a:gd name="connsiteY6" fmla="*/ 887186 h 2773136"/>
                  <a:gd name="connsiteX7" fmla="*/ 4340678 w 4942114"/>
                  <a:gd name="connsiteY7" fmla="*/ 302079 h 2773136"/>
                  <a:gd name="connsiteX8" fmla="*/ 4389664 w 4942114"/>
                  <a:gd name="connsiteY8" fmla="*/ 138793 h 2773136"/>
                  <a:gd name="connsiteX9" fmla="*/ 4629150 w 4942114"/>
                  <a:gd name="connsiteY9" fmla="*/ 329293 h 2773136"/>
                  <a:gd name="connsiteX10" fmla="*/ 4925786 w 4942114"/>
                  <a:gd name="connsiteY10" fmla="*/ 824593 h 2773136"/>
                  <a:gd name="connsiteX11" fmla="*/ 4942114 w 4942114"/>
                  <a:gd name="connsiteY11" fmla="*/ 1436915 h 2773136"/>
                  <a:gd name="connsiteX12" fmla="*/ 4890407 w 4942114"/>
                  <a:gd name="connsiteY12" fmla="*/ 1738993 h 2773136"/>
                  <a:gd name="connsiteX13" fmla="*/ 4242707 w 4942114"/>
                  <a:gd name="connsiteY13" fmla="*/ 2275115 h 2773136"/>
                  <a:gd name="connsiteX14" fmla="*/ 3766457 w 4942114"/>
                  <a:gd name="connsiteY14" fmla="*/ 2558143 h 2773136"/>
                  <a:gd name="connsiteX15" fmla="*/ 3243943 w 4942114"/>
                  <a:gd name="connsiteY15" fmla="*/ 2743200 h 2773136"/>
                  <a:gd name="connsiteX16" fmla="*/ 3116036 w 4942114"/>
                  <a:gd name="connsiteY16" fmla="*/ 2773136 h 2773136"/>
                  <a:gd name="connsiteX17" fmla="*/ 2381250 w 4942114"/>
                  <a:gd name="connsiteY17" fmla="*/ 2435679 h 2773136"/>
                  <a:gd name="connsiteX18" fmla="*/ 1148443 w 4942114"/>
                  <a:gd name="connsiteY18" fmla="*/ 1641022 h 2773136"/>
                  <a:gd name="connsiteX19" fmla="*/ 810986 w 4942114"/>
                  <a:gd name="connsiteY19" fmla="*/ 1684565 h 2773136"/>
                  <a:gd name="connsiteX20" fmla="*/ 421821 w 4942114"/>
                  <a:gd name="connsiteY20" fmla="*/ 2035629 h 2773136"/>
                  <a:gd name="connsiteX21" fmla="*/ 38100 w 4942114"/>
                  <a:gd name="connsiteY21" fmla="*/ 1921329 h 2773136"/>
                  <a:gd name="connsiteX22" fmla="*/ 32657 w 4942114"/>
                  <a:gd name="connsiteY22" fmla="*/ 1741715 h 2773136"/>
                  <a:gd name="connsiteX23" fmla="*/ 24493 w 4942114"/>
                  <a:gd name="connsiteY23" fmla="*/ 1521279 h 2773136"/>
                  <a:gd name="connsiteX24" fmla="*/ 16328 w 4942114"/>
                  <a:gd name="connsiteY24" fmla="*/ 1257300 h 2773136"/>
                  <a:gd name="connsiteX25" fmla="*/ 0 w 4942114"/>
                  <a:gd name="connsiteY25" fmla="*/ 781050 h 2773136"/>
                  <a:gd name="connsiteX26" fmla="*/ 168728 w 4942114"/>
                  <a:gd name="connsiteY26" fmla="*/ 688522 h 2773136"/>
                  <a:gd name="connsiteX27" fmla="*/ 171450 w 4942114"/>
                  <a:gd name="connsiteY27" fmla="*/ 653143 h 2773136"/>
                  <a:gd name="connsiteX28" fmla="*/ 381000 w 4942114"/>
                  <a:gd name="connsiteY28" fmla="*/ 642258 h 2773136"/>
                  <a:gd name="connsiteX29" fmla="*/ 381000 w 4942114"/>
                  <a:gd name="connsiteY29" fmla="*/ 707572 h 2773136"/>
                  <a:gd name="connsiteX30" fmla="*/ 1020536 w 4942114"/>
                  <a:gd name="connsiteY30" fmla="*/ 1072243 h 2773136"/>
                  <a:gd name="connsiteX31" fmla="*/ 1132114 w 4942114"/>
                  <a:gd name="connsiteY31" fmla="*/ 1085850 h 2773136"/>
                  <a:gd name="connsiteX32" fmla="*/ 1357993 w 4942114"/>
                  <a:gd name="connsiteY32" fmla="*/ 816429 h 2773136"/>
                  <a:gd name="connsiteX33" fmla="*/ 1355271 w 4942114"/>
                  <a:gd name="connsiteY33" fmla="*/ 696686 h 2773136"/>
                  <a:gd name="connsiteX34" fmla="*/ 1333500 w 4942114"/>
                  <a:gd name="connsiteY34" fmla="*/ 677636 h 2773136"/>
                  <a:gd name="connsiteX35" fmla="*/ 1336221 w 4942114"/>
                  <a:gd name="connsiteY35" fmla="*/ 489858 h 2773136"/>
                  <a:gd name="connsiteX36" fmla="*/ 1336221 w 4942114"/>
                  <a:gd name="connsiteY36" fmla="*/ 378279 h 2773136"/>
                  <a:gd name="connsiteX37" fmla="*/ 1325336 w 4942114"/>
                  <a:gd name="connsiteY37" fmla="*/ 345622 h 2773136"/>
                  <a:gd name="connsiteX38" fmla="*/ 1328057 w 4942114"/>
                  <a:gd name="connsiteY38" fmla="*/ 182336 h 2773136"/>
                  <a:gd name="connsiteX39" fmla="*/ 1529443 w 4942114"/>
                  <a:gd name="connsiteY39" fmla="*/ 87086 h 2773136"/>
                  <a:gd name="connsiteX40" fmla="*/ 1529443 w 4942114"/>
                  <a:gd name="connsiteY40" fmla="*/ 38100 h 2773136"/>
                  <a:gd name="connsiteX41" fmla="*/ 1839686 w 4942114"/>
                  <a:gd name="connsiteY41" fmla="*/ 89808 h 2773136"/>
                  <a:gd name="connsiteX42" fmla="*/ 1839686 w 4942114"/>
                  <a:gd name="connsiteY42" fmla="*/ 32658 h 2773136"/>
                  <a:gd name="connsiteX43" fmla="*/ 1845128 w 4942114"/>
                  <a:gd name="connsiteY43" fmla="*/ 179615 h 2773136"/>
                  <a:gd name="connsiteX44" fmla="*/ 2106386 w 4942114"/>
                  <a:gd name="connsiteY44" fmla="*/ 277586 h 2773136"/>
                  <a:gd name="connsiteX45" fmla="*/ 2198914 w 4942114"/>
                  <a:gd name="connsiteY45" fmla="*/ 438150 h 2773136"/>
                  <a:gd name="connsiteX0" fmla="*/ 2198914 w 4942114"/>
                  <a:gd name="connsiteY0" fmla="*/ 438150 h 2773136"/>
                  <a:gd name="connsiteX1" fmla="*/ 3001736 w 4942114"/>
                  <a:gd name="connsiteY1" fmla="*/ 32658 h 2773136"/>
                  <a:gd name="connsiteX2" fmla="*/ 3559628 w 4942114"/>
                  <a:gd name="connsiteY2" fmla="*/ 0 h 2773136"/>
                  <a:gd name="connsiteX3" fmla="*/ 3962400 w 4942114"/>
                  <a:gd name="connsiteY3" fmla="*/ 244929 h 2773136"/>
                  <a:gd name="connsiteX4" fmla="*/ 4346121 w 4942114"/>
                  <a:gd name="connsiteY4" fmla="*/ 729343 h 2773136"/>
                  <a:gd name="connsiteX5" fmla="*/ 4343400 w 4942114"/>
                  <a:gd name="connsiteY5" fmla="*/ 963386 h 2773136"/>
                  <a:gd name="connsiteX6" fmla="*/ 4370614 w 4942114"/>
                  <a:gd name="connsiteY6" fmla="*/ 887186 h 2773136"/>
                  <a:gd name="connsiteX7" fmla="*/ 4340678 w 4942114"/>
                  <a:gd name="connsiteY7" fmla="*/ 302079 h 2773136"/>
                  <a:gd name="connsiteX8" fmla="*/ 4389664 w 4942114"/>
                  <a:gd name="connsiteY8" fmla="*/ 138793 h 2773136"/>
                  <a:gd name="connsiteX9" fmla="*/ 4629150 w 4942114"/>
                  <a:gd name="connsiteY9" fmla="*/ 329293 h 2773136"/>
                  <a:gd name="connsiteX10" fmla="*/ 4925786 w 4942114"/>
                  <a:gd name="connsiteY10" fmla="*/ 824593 h 2773136"/>
                  <a:gd name="connsiteX11" fmla="*/ 4942114 w 4942114"/>
                  <a:gd name="connsiteY11" fmla="*/ 1436915 h 2773136"/>
                  <a:gd name="connsiteX12" fmla="*/ 4890407 w 4942114"/>
                  <a:gd name="connsiteY12" fmla="*/ 1738993 h 2773136"/>
                  <a:gd name="connsiteX13" fmla="*/ 4242707 w 4942114"/>
                  <a:gd name="connsiteY13" fmla="*/ 2275115 h 2773136"/>
                  <a:gd name="connsiteX14" fmla="*/ 3766457 w 4942114"/>
                  <a:gd name="connsiteY14" fmla="*/ 2558143 h 2773136"/>
                  <a:gd name="connsiteX15" fmla="*/ 3243943 w 4942114"/>
                  <a:gd name="connsiteY15" fmla="*/ 2743200 h 2773136"/>
                  <a:gd name="connsiteX16" fmla="*/ 3116036 w 4942114"/>
                  <a:gd name="connsiteY16" fmla="*/ 2773136 h 2773136"/>
                  <a:gd name="connsiteX17" fmla="*/ 2381250 w 4942114"/>
                  <a:gd name="connsiteY17" fmla="*/ 2435679 h 2773136"/>
                  <a:gd name="connsiteX18" fmla="*/ 1148443 w 4942114"/>
                  <a:gd name="connsiteY18" fmla="*/ 1641022 h 2773136"/>
                  <a:gd name="connsiteX19" fmla="*/ 810986 w 4942114"/>
                  <a:gd name="connsiteY19" fmla="*/ 1684565 h 2773136"/>
                  <a:gd name="connsiteX20" fmla="*/ 421821 w 4942114"/>
                  <a:gd name="connsiteY20" fmla="*/ 2035629 h 2773136"/>
                  <a:gd name="connsiteX21" fmla="*/ 38100 w 4942114"/>
                  <a:gd name="connsiteY21" fmla="*/ 1921329 h 2773136"/>
                  <a:gd name="connsiteX22" fmla="*/ 32657 w 4942114"/>
                  <a:gd name="connsiteY22" fmla="*/ 1741715 h 2773136"/>
                  <a:gd name="connsiteX23" fmla="*/ 24493 w 4942114"/>
                  <a:gd name="connsiteY23" fmla="*/ 1521279 h 2773136"/>
                  <a:gd name="connsiteX24" fmla="*/ 16328 w 4942114"/>
                  <a:gd name="connsiteY24" fmla="*/ 1257300 h 2773136"/>
                  <a:gd name="connsiteX25" fmla="*/ 0 w 4942114"/>
                  <a:gd name="connsiteY25" fmla="*/ 781050 h 2773136"/>
                  <a:gd name="connsiteX26" fmla="*/ 168728 w 4942114"/>
                  <a:gd name="connsiteY26" fmla="*/ 688522 h 2773136"/>
                  <a:gd name="connsiteX27" fmla="*/ 171450 w 4942114"/>
                  <a:gd name="connsiteY27" fmla="*/ 653143 h 2773136"/>
                  <a:gd name="connsiteX28" fmla="*/ 381000 w 4942114"/>
                  <a:gd name="connsiteY28" fmla="*/ 642258 h 2773136"/>
                  <a:gd name="connsiteX29" fmla="*/ 381000 w 4942114"/>
                  <a:gd name="connsiteY29" fmla="*/ 707572 h 2773136"/>
                  <a:gd name="connsiteX30" fmla="*/ 1020536 w 4942114"/>
                  <a:gd name="connsiteY30" fmla="*/ 1072243 h 2773136"/>
                  <a:gd name="connsiteX31" fmla="*/ 1132114 w 4942114"/>
                  <a:gd name="connsiteY31" fmla="*/ 1085850 h 2773136"/>
                  <a:gd name="connsiteX32" fmla="*/ 1357993 w 4942114"/>
                  <a:gd name="connsiteY32" fmla="*/ 816429 h 2773136"/>
                  <a:gd name="connsiteX33" fmla="*/ 1355271 w 4942114"/>
                  <a:gd name="connsiteY33" fmla="*/ 696686 h 2773136"/>
                  <a:gd name="connsiteX34" fmla="*/ 1333500 w 4942114"/>
                  <a:gd name="connsiteY34" fmla="*/ 677636 h 2773136"/>
                  <a:gd name="connsiteX35" fmla="*/ 1336221 w 4942114"/>
                  <a:gd name="connsiteY35" fmla="*/ 489858 h 2773136"/>
                  <a:gd name="connsiteX36" fmla="*/ 1325336 w 4942114"/>
                  <a:gd name="connsiteY36" fmla="*/ 345622 h 2773136"/>
                  <a:gd name="connsiteX37" fmla="*/ 1328057 w 4942114"/>
                  <a:gd name="connsiteY37" fmla="*/ 182336 h 2773136"/>
                  <a:gd name="connsiteX38" fmla="*/ 1529443 w 4942114"/>
                  <a:gd name="connsiteY38" fmla="*/ 87086 h 2773136"/>
                  <a:gd name="connsiteX39" fmla="*/ 1529443 w 4942114"/>
                  <a:gd name="connsiteY39" fmla="*/ 38100 h 2773136"/>
                  <a:gd name="connsiteX40" fmla="*/ 1839686 w 4942114"/>
                  <a:gd name="connsiteY40" fmla="*/ 89808 h 2773136"/>
                  <a:gd name="connsiteX41" fmla="*/ 1839686 w 4942114"/>
                  <a:gd name="connsiteY41" fmla="*/ 32658 h 2773136"/>
                  <a:gd name="connsiteX42" fmla="*/ 1845128 w 4942114"/>
                  <a:gd name="connsiteY42" fmla="*/ 179615 h 2773136"/>
                  <a:gd name="connsiteX43" fmla="*/ 2106386 w 4942114"/>
                  <a:gd name="connsiteY43" fmla="*/ 277586 h 2773136"/>
                  <a:gd name="connsiteX44" fmla="*/ 2198914 w 4942114"/>
                  <a:gd name="connsiteY44" fmla="*/ 438150 h 2773136"/>
                  <a:gd name="connsiteX0" fmla="*/ 2198914 w 4942114"/>
                  <a:gd name="connsiteY0" fmla="*/ 438150 h 2773136"/>
                  <a:gd name="connsiteX1" fmla="*/ 3001736 w 4942114"/>
                  <a:gd name="connsiteY1" fmla="*/ 32658 h 2773136"/>
                  <a:gd name="connsiteX2" fmla="*/ 3559628 w 4942114"/>
                  <a:gd name="connsiteY2" fmla="*/ 0 h 2773136"/>
                  <a:gd name="connsiteX3" fmla="*/ 3962400 w 4942114"/>
                  <a:gd name="connsiteY3" fmla="*/ 244929 h 2773136"/>
                  <a:gd name="connsiteX4" fmla="*/ 4346121 w 4942114"/>
                  <a:gd name="connsiteY4" fmla="*/ 729343 h 2773136"/>
                  <a:gd name="connsiteX5" fmla="*/ 4343400 w 4942114"/>
                  <a:gd name="connsiteY5" fmla="*/ 963386 h 2773136"/>
                  <a:gd name="connsiteX6" fmla="*/ 4370614 w 4942114"/>
                  <a:gd name="connsiteY6" fmla="*/ 887186 h 2773136"/>
                  <a:gd name="connsiteX7" fmla="*/ 4340678 w 4942114"/>
                  <a:gd name="connsiteY7" fmla="*/ 302079 h 2773136"/>
                  <a:gd name="connsiteX8" fmla="*/ 4389664 w 4942114"/>
                  <a:gd name="connsiteY8" fmla="*/ 138793 h 2773136"/>
                  <a:gd name="connsiteX9" fmla="*/ 4629150 w 4942114"/>
                  <a:gd name="connsiteY9" fmla="*/ 329293 h 2773136"/>
                  <a:gd name="connsiteX10" fmla="*/ 4925786 w 4942114"/>
                  <a:gd name="connsiteY10" fmla="*/ 824593 h 2773136"/>
                  <a:gd name="connsiteX11" fmla="*/ 4942114 w 4942114"/>
                  <a:gd name="connsiteY11" fmla="*/ 1436915 h 2773136"/>
                  <a:gd name="connsiteX12" fmla="*/ 4890407 w 4942114"/>
                  <a:gd name="connsiteY12" fmla="*/ 1738993 h 2773136"/>
                  <a:gd name="connsiteX13" fmla="*/ 4242707 w 4942114"/>
                  <a:gd name="connsiteY13" fmla="*/ 2275115 h 2773136"/>
                  <a:gd name="connsiteX14" fmla="*/ 3766457 w 4942114"/>
                  <a:gd name="connsiteY14" fmla="*/ 2558143 h 2773136"/>
                  <a:gd name="connsiteX15" fmla="*/ 3243943 w 4942114"/>
                  <a:gd name="connsiteY15" fmla="*/ 2743200 h 2773136"/>
                  <a:gd name="connsiteX16" fmla="*/ 3116036 w 4942114"/>
                  <a:gd name="connsiteY16" fmla="*/ 2773136 h 2773136"/>
                  <a:gd name="connsiteX17" fmla="*/ 2381250 w 4942114"/>
                  <a:gd name="connsiteY17" fmla="*/ 2435679 h 2773136"/>
                  <a:gd name="connsiteX18" fmla="*/ 1148443 w 4942114"/>
                  <a:gd name="connsiteY18" fmla="*/ 1641022 h 2773136"/>
                  <a:gd name="connsiteX19" fmla="*/ 810986 w 4942114"/>
                  <a:gd name="connsiteY19" fmla="*/ 1684565 h 2773136"/>
                  <a:gd name="connsiteX20" fmla="*/ 421821 w 4942114"/>
                  <a:gd name="connsiteY20" fmla="*/ 2035629 h 2773136"/>
                  <a:gd name="connsiteX21" fmla="*/ 38100 w 4942114"/>
                  <a:gd name="connsiteY21" fmla="*/ 1921329 h 2773136"/>
                  <a:gd name="connsiteX22" fmla="*/ 32657 w 4942114"/>
                  <a:gd name="connsiteY22" fmla="*/ 1741715 h 2773136"/>
                  <a:gd name="connsiteX23" fmla="*/ 24493 w 4942114"/>
                  <a:gd name="connsiteY23" fmla="*/ 1521279 h 2773136"/>
                  <a:gd name="connsiteX24" fmla="*/ 16328 w 4942114"/>
                  <a:gd name="connsiteY24" fmla="*/ 1257300 h 2773136"/>
                  <a:gd name="connsiteX25" fmla="*/ 0 w 4942114"/>
                  <a:gd name="connsiteY25" fmla="*/ 781050 h 2773136"/>
                  <a:gd name="connsiteX26" fmla="*/ 168728 w 4942114"/>
                  <a:gd name="connsiteY26" fmla="*/ 688522 h 2773136"/>
                  <a:gd name="connsiteX27" fmla="*/ 171450 w 4942114"/>
                  <a:gd name="connsiteY27" fmla="*/ 653143 h 2773136"/>
                  <a:gd name="connsiteX28" fmla="*/ 381000 w 4942114"/>
                  <a:gd name="connsiteY28" fmla="*/ 642258 h 2773136"/>
                  <a:gd name="connsiteX29" fmla="*/ 381000 w 4942114"/>
                  <a:gd name="connsiteY29" fmla="*/ 707572 h 2773136"/>
                  <a:gd name="connsiteX30" fmla="*/ 1020536 w 4942114"/>
                  <a:gd name="connsiteY30" fmla="*/ 1072243 h 2773136"/>
                  <a:gd name="connsiteX31" fmla="*/ 1132114 w 4942114"/>
                  <a:gd name="connsiteY31" fmla="*/ 1085850 h 2773136"/>
                  <a:gd name="connsiteX32" fmla="*/ 1357993 w 4942114"/>
                  <a:gd name="connsiteY32" fmla="*/ 816429 h 2773136"/>
                  <a:gd name="connsiteX33" fmla="*/ 1355271 w 4942114"/>
                  <a:gd name="connsiteY33" fmla="*/ 696686 h 2773136"/>
                  <a:gd name="connsiteX34" fmla="*/ 1336221 w 4942114"/>
                  <a:gd name="connsiteY34" fmla="*/ 489858 h 2773136"/>
                  <a:gd name="connsiteX35" fmla="*/ 1325336 w 4942114"/>
                  <a:gd name="connsiteY35" fmla="*/ 345622 h 2773136"/>
                  <a:gd name="connsiteX36" fmla="*/ 1328057 w 4942114"/>
                  <a:gd name="connsiteY36" fmla="*/ 182336 h 2773136"/>
                  <a:gd name="connsiteX37" fmla="*/ 1529443 w 4942114"/>
                  <a:gd name="connsiteY37" fmla="*/ 87086 h 2773136"/>
                  <a:gd name="connsiteX38" fmla="*/ 1529443 w 4942114"/>
                  <a:gd name="connsiteY38" fmla="*/ 38100 h 2773136"/>
                  <a:gd name="connsiteX39" fmla="*/ 1839686 w 4942114"/>
                  <a:gd name="connsiteY39" fmla="*/ 89808 h 2773136"/>
                  <a:gd name="connsiteX40" fmla="*/ 1839686 w 4942114"/>
                  <a:gd name="connsiteY40" fmla="*/ 32658 h 2773136"/>
                  <a:gd name="connsiteX41" fmla="*/ 1845128 w 4942114"/>
                  <a:gd name="connsiteY41" fmla="*/ 179615 h 2773136"/>
                  <a:gd name="connsiteX42" fmla="*/ 2106386 w 4942114"/>
                  <a:gd name="connsiteY42" fmla="*/ 277586 h 2773136"/>
                  <a:gd name="connsiteX43" fmla="*/ 2198914 w 4942114"/>
                  <a:gd name="connsiteY43" fmla="*/ 438150 h 2773136"/>
                  <a:gd name="connsiteX0" fmla="*/ 2198914 w 4942114"/>
                  <a:gd name="connsiteY0" fmla="*/ 438150 h 2773136"/>
                  <a:gd name="connsiteX1" fmla="*/ 3001736 w 4942114"/>
                  <a:gd name="connsiteY1" fmla="*/ 32658 h 2773136"/>
                  <a:gd name="connsiteX2" fmla="*/ 3559628 w 4942114"/>
                  <a:gd name="connsiteY2" fmla="*/ 0 h 2773136"/>
                  <a:gd name="connsiteX3" fmla="*/ 3962400 w 4942114"/>
                  <a:gd name="connsiteY3" fmla="*/ 244929 h 2773136"/>
                  <a:gd name="connsiteX4" fmla="*/ 4346121 w 4942114"/>
                  <a:gd name="connsiteY4" fmla="*/ 729343 h 2773136"/>
                  <a:gd name="connsiteX5" fmla="*/ 4343400 w 4942114"/>
                  <a:gd name="connsiteY5" fmla="*/ 963386 h 2773136"/>
                  <a:gd name="connsiteX6" fmla="*/ 4370614 w 4942114"/>
                  <a:gd name="connsiteY6" fmla="*/ 887186 h 2773136"/>
                  <a:gd name="connsiteX7" fmla="*/ 4340678 w 4942114"/>
                  <a:gd name="connsiteY7" fmla="*/ 302079 h 2773136"/>
                  <a:gd name="connsiteX8" fmla="*/ 4389664 w 4942114"/>
                  <a:gd name="connsiteY8" fmla="*/ 138793 h 2773136"/>
                  <a:gd name="connsiteX9" fmla="*/ 4629150 w 4942114"/>
                  <a:gd name="connsiteY9" fmla="*/ 329293 h 2773136"/>
                  <a:gd name="connsiteX10" fmla="*/ 4925786 w 4942114"/>
                  <a:gd name="connsiteY10" fmla="*/ 824593 h 2773136"/>
                  <a:gd name="connsiteX11" fmla="*/ 4942114 w 4942114"/>
                  <a:gd name="connsiteY11" fmla="*/ 1436915 h 2773136"/>
                  <a:gd name="connsiteX12" fmla="*/ 4890407 w 4942114"/>
                  <a:gd name="connsiteY12" fmla="*/ 1738993 h 2773136"/>
                  <a:gd name="connsiteX13" fmla="*/ 4242707 w 4942114"/>
                  <a:gd name="connsiteY13" fmla="*/ 2275115 h 2773136"/>
                  <a:gd name="connsiteX14" fmla="*/ 3766457 w 4942114"/>
                  <a:gd name="connsiteY14" fmla="*/ 2558143 h 2773136"/>
                  <a:gd name="connsiteX15" fmla="*/ 3243943 w 4942114"/>
                  <a:gd name="connsiteY15" fmla="*/ 2743200 h 2773136"/>
                  <a:gd name="connsiteX16" fmla="*/ 3116036 w 4942114"/>
                  <a:gd name="connsiteY16" fmla="*/ 2773136 h 2773136"/>
                  <a:gd name="connsiteX17" fmla="*/ 2381250 w 4942114"/>
                  <a:gd name="connsiteY17" fmla="*/ 2435679 h 2773136"/>
                  <a:gd name="connsiteX18" fmla="*/ 1148443 w 4942114"/>
                  <a:gd name="connsiteY18" fmla="*/ 1641022 h 2773136"/>
                  <a:gd name="connsiteX19" fmla="*/ 810986 w 4942114"/>
                  <a:gd name="connsiteY19" fmla="*/ 1684565 h 2773136"/>
                  <a:gd name="connsiteX20" fmla="*/ 421821 w 4942114"/>
                  <a:gd name="connsiteY20" fmla="*/ 2035629 h 2773136"/>
                  <a:gd name="connsiteX21" fmla="*/ 38100 w 4942114"/>
                  <a:gd name="connsiteY21" fmla="*/ 1921329 h 2773136"/>
                  <a:gd name="connsiteX22" fmla="*/ 32657 w 4942114"/>
                  <a:gd name="connsiteY22" fmla="*/ 1741715 h 2773136"/>
                  <a:gd name="connsiteX23" fmla="*/ 24493 w 4942114"/>
                  <a:gd name="connsiteY23" fmla="*/ 1521279 h 2773136"/>
                  <a:gd name="connsiteX24" fmla="*/ 16328 w 4942114"/>
                  <a:gd name="connsiteY24" fmla="*/ 1257300 h 2773136"/>
                  <a:gd name="connsiteX25" fmla="*/ 0 w 4942114"/>
                  <a:gd name="connsiteY25" fmla="*/ 781050 h 2773136"/>
                  <a:gd name="connsiteX26" fmla="*/ 168728 w 4942114"/>
                  <a:gd name="connsiteY26" fmla="*/ 688522 h 2773136"/>
                  <a:gd name="connsiteX27" fmla="*/ 171450 w 4942114"/>
                  <a:gd name="connsiteY27" fmla="*/ 653143 h 2773136"/>
                  <a:gd name="connsiteX28" fmla="*/ 381000 w 4942114"/>
                  <a:gd name="connsiteY28" fmla="*/ 642258 h 2773136"/>
                  <a:gd name="connsiteX29" fmla="*/ 381000 w 4942114"/>
                  <a:gd name="connsiteY29" fmla="*/ 707572 h 2773136"/>
                  <a:gd name="connsiteX30" fmla="*/ 1020536 w 4942114"/>
                  <a:gd name="connsiteY30" fmla="*/ 1072243 h 2773136"/>
                  <a:gd name="connsiteX31" fmla="*/ 1132114 w 4942114"/>
                  <a:gd name="connsiteY31" fmla="*/ 1085850 h 2773136"/>
                  <a:gd name="connsiteX32" fmla="*/ 1357993 w 4942114"/>
                  <a:gd name="connsiteY32" fmla="*/ 816429 h 2773136"/>
                  <a:gd name="connsiteX33" fmla="*/ 1355271 w 4942114"/>
                  <a:gd name="connsiteY33" fmla="*/ 696686 h 2773136"/>
                  <a:gd name="connsiteX34" fmla="*/ 1325336 w 4942114"/>
                  <a:gd name="connsiteY34" fmla="*/ 345622 h 2773136"/>
                  <a:gd name="connsiteX35" fmla="*/ 1328057 w 4942114"/>
                  <a:gd name="connsiteY35" fmla="*/ 182336 h 2773136"/>
                  <a:gd name="connsiteX36" fmla="*/ 1529443 w 4942114"/>
                  <a:gd name="connsiteY36" fmla="*/ 87086 h 2773136"/>
                  <a:gd name="connsiteX37" fmla="*/ 1529443 w 4942114"/>
                  <a:gd name="connsiteY37" fmla="*/ 38100 h 2773136"/>
                  <a:gd name="connsiteX38" fmla="*/ 1839686 w 4942114"/>
                  <a:gd name="connsiteY38" fmla="*/ 89808 h 2773136"/>
                  <a:gd name="connsiteX39" fmla="*/ 1839686 w 4942114"/>
                  <a:gd name="connsiteY39" fmla="*/ 32658 h 2773136"/>
                  <a:gd name="connsiteX40" fmla="*/ 1845128 w 4942114"/>
                  <a:gd name="connsiteY40" fmla="*/ 179615 h 2773136"/>
                  <a:gd name="connsiteX41" fmla="*/ 2106386 w 4942114"/>
                  <a:gd name="connsiteY41" fmla="*/ 277586 h 2773136"/>
                  <a:gd name="connsiteX42" fmla="*/ 2198914 w 4942114"/>
                  <a:gd name="connsiteY42" fmla="*/ 438150 h 2773136"/>
                  <a:gd name="connsiteX0" fmla="*/ 2198914 w 4942114"/>
                  <a:gd name="connsiteY0" fmla="*/ 438150 h 2773136"/>
                  <a:gd name="connsiteX1" fmla="*/ 3001736 w 4942114"/>
                  <a:gd name="connsiteY1" fmla="*/ 32658 h 2773136"/>
                  <a:gd name="connsiteX2" fmla="*/ 3559628 w 4942114"/>
                  <a:gd name="connsiteY2" fmla="*/ 0 h 2773136"/>
                  <a:gd name="connsiteX3" fmla="*/ 3962400 w 4942114"/>
                  <a:gd name="connsiteY3" fmla="*/ 244929 h 2773136"/>
                  <a:gd name="connsiteX4" fmla="*/ 4346121 w 4942114"/>
                  <a:gd name="connsiteY4" fmla="*/ 729343 h 2773136"/>
                  <a:gd name="connsiteX5" fmla="*/ 4343400 w 4942114"/>
                  <a:gd name="connsiteY5" fmla="*/ 963386 h 2773136"/>
                  <a:gd name="connsiteX6" fmla="*/ 4370614 w 4942114"/>
                  <a:gd name="connsiteY6" fmla="*/ 887186 h 2773136"/>
                  <a:gd name="connsiteX7" fmla="*/ 4340678 w 4942114"/>
                  <a:gd name="connsiteY7" fmla="*/ 302079 h 2773136"/>
                  <a:gd name="connsiteX8" fmla="*/ 4389664 w 4942114"/>
                  <a:gd name="connsiteY8" fmla="*/ 138793 h 2773136"/>
                  <a:gd name="connsiteX9" fmla="*/ 4629150 w 4942114"/>
                  <a:gd name="connsiteY9" fmla="*/ 329293 h 2773136"/>
                  <a:gd name="connsiteX10" fmla="*/ 4925786 w 4942114"/>
                  <a:gd name="connsiteY10" fmla="*/ 824593 h 2773136"/>
                  <a:gd name="connsiteX11" fmla="*/ 4942114 w 4942114"/>
                  <a:gd name="connsiteY11" fmla="*/ 1436915 h 2773136"/>
                  <a:gd name="connsiteX12" fmla="*/ 4890407 w 4942114"/>
                  <a:gd name="connsiteY12" fmla="*/ 1738993 h 2773136"/>
                  <a:gd name="connsiteX13" fmla="*/ 4242707 w 4942114"/>
                  <a:gd name="connsiteY13" fmla="*/ 2275115 h 2773136"/>
                  <a:gd name="connsiteX14" fmla="*/ 3766457 w 4942114"/>
                  <a:gd name="connsiteY14" fmla="*/ 2558143 h 2773136"/>
                  <a:gd name="connsiteX15" fmla="*/ 3243943 w 4942114"/>
                  <a:gd name="connsiteY15" fmla="*/ 2743200 h 2773136"/>
                  <a:gd name="connsiteX16" fmla="*/ 3116036 w 4942114"/>
                  <a:gd name="connsiteY16" fmla="*/ 2773136 h 2773136"/>
                  <a:gd name="connsiteX17" fmla="*/ 2405078 w 4942114"/>
                  <a:gd name="connsiteY17" fmla="*/ 2388023 h 2773136"/>
                  <a:gd name="connsiteX18" fmla="*/ 1148443 w 4942114"/>
                  <a:gd name="connsiteY18" fmla="*/ 1641022 h 2773136"/>
                  <a:gd name="connsiteX19" fmla="*/ 810986 w 4942114"/>
                  <a:gd name="connsiteY19" fmla="*/ 1684565 h 2773136"/>
                  <a:gd name="connsiteX20" fmla="*/ 421821 w 4942114"/>
                  <a:gd name="connsiteY20" fmla="*/ 2035629 h 2773136"/>
                  <a:gd name="connsiteX21" fmla="*/ 38100 w 4942114"/>
                  <a:gd name="connsiteY21" fmla="*/ 1921329 h 2773136"/>
                  <a:gd name="connsiteX22" fmla="*/ 32657 w 4942114"/>
                  <a:gd name="connsiteY22" fmla="*/ 1741715 h 2773136"/>
                  <a:gd name="connsiteX23" fmla="*/ 24493 w 4942114"/>
                  <a:gd name="connsiteY23" fmla="*/ 1521279 h 2773136"/>
                  <a:gd name="connsiteX24" fmla="*/ 16328 w 4942114"/>
                  <a:gd name="connsiteY24" fmla="*/ 1257300 h 2773136"/>
                  <a:gd name="connsiteX25" fmla="*/ 0 w 4942114"/>
                  <a:gd name="connsiteY25" fmla="*/ 781050 h 2773136"/>
                  <a:gd name="connsiteX26" fmla="*/ 168728 w 4942114"/>
                  <a:gd name="connsiteY26" fmla="*/ 688522 h 2773136"/>
                  <a:gd name="connsiteX27" fmla="*/ 171450 w 4942114"/>
                  <a:gd name="connsiteY27" fmla="*/ 653143 h 2773136"/>
                  <a:gd name="connsiteX28" fmla="*/ 381000 w 4942114"/>
                  <a:gd name="connsiteY28" fmla="*/ 642258 h 2773136"/>
                  <a:gd name="connsiteX29" fmla="*/ 381000 w 4942114"/>
                  <a:gd name="connsiteY29" fmla="*/ 707572 h 2773136"/>
                  <a:gd name="connsiteX30" fmla="*/ 1020536 w 4942114"/>
                  <a:gd name="connsiteY30" fmla="*/ 1072243 h 2773136"/>
                  <a:gd name="connsiteX31" fmla="*/ 1132114 w 4942114"/>
                  <a:gd name="connsiteY31" fmla="*/ 1085850 h 2773136"/>
                  <a:gd name="connsiteX32" fmla="*/ 1357993 w 4942114"/>
                  <a:gd name="connsiteY32" fmla="*/ 816429 h 2773136"/>
                  <a:gd name="connsiteX33" fmla="*/ 1355271 w 4942114"/>
                  <a:gd name="connsiteY33" fmla="*/ 696686 h 2773136"/>
                  <a:gd name="connsiteX34" fmla="*/ 1325336 w 4942114"/>
                  <a:gd name="connsiteY34" fmla="*/ 345622 h 2773136"/>
                  <a:gd name="connsiteX35" fmla="*/ 1328057 w 4942114"/>
                  <a:gd name="connsiteY35" fmla="*/ 182336 h 2773136"/>
                  <a:gd name="connsiteX36" fmla="*/ 1529443 w 4942114"/>
                  <a:gd name="connsiteY36" fmla="*/ 87086 h 2773136"/>
                  <a:gd name="connsiteX37" fmla="*/ 1529443 w 4942114"/>
                  <a:gd name="connsiteY37" fmla="*/ 38100 h 2773136"/>
                  <a:gd name="connsiteX38" fmla="*/ 1839686 w 4942114"/>
                  <a:gd name="connsiteY38" fmla="*/ 89808 h 2773136"/>
                  <a:gd name="connsiteX39" fmla="*/ 1839686 w 4942114"/>
                  <a:gd name="connsiteY39" fmla="*/ 32658 h 2773136"/>
                  <a:gd name="connsiteX40" fmla="*/ 1845128 w 4942114"/>
                  <a:gd name="connsiteY40" fmla="*/ 179615 h 2773136"/>
                  <a:gd name="connsiteX41" fmla="*/ 2106386 w 4942114"/>
                  <a:gd name="connsiteY41" fmla="*/ 277586 h 2773136"/>
                  <a:gd name="connsiteX42" fmla="*/ 2198914 w 4942114"/>
                  <a:gd name="connsiteY42" fmla="*/ 438150 h 2773136"/>
                  <a:gd name="connsiteX0" fmla="*/ 2198914 w 4942114"/>
                  <a:gd name="connsiteY0" fmla="*/ 438150 h 2773136"/>
                  <a:gd name="connsiteX1" fmla="*/ 3001736 w 4942114"/>
                  <a:gd name="connsiteY1" fmla="*/ 32658 h 2773136"/>
                  <a:gd name="connsiteX2" fmla="*/ 3559628 w 4942114"/>
                  <a:gd name="connsiteY2" fmla="*/ 0 h 2773136"/>
                  <a:gd name="connsiteX3" fmla="*/ 3962400 w 4942114"/>
                  <a:gd name="connsiteY3" fmla="*/ 244929 h 2773136"/>
                  <a:gd name="connsiteX4" fmla="*/ 4346121 w 4942114"/>
                  <a:gd name="connsiteY4" fmla="*/ 729343 h 2773136"/>
                  <a:gd name="connsiteX5" fmla="*/ 4343400 w 4942114"/>
                  <a:gd name="connsiteY5" fmla="*/ 963386 h 2773136"/>
                  <a:gd name="connsiteX6" fmla="*/ 4370614 w 4942114"/>
                  <a:gd name="connsiteY6" fmla="*/ 887186 h 2773136"/>
                  <a:gd name="connsiteX7" fmla="*/ 4340678 w 4942114"/>
                  <a:gd name="connsiteY7" fmla="*/ 302079 h 2773136"/>
                  <a:gd name="connsiteX8" fmla="*/ 4389664 w 4942114"/>
                  <a:gd name="connsiteY8" fmla="*/ 138793 h 2773136"/>
                  <a:gd name="connsiteX9" fmla="*/ 4629150 w 4942114"/>
                  <a:gd name="connsiteY9" fmla="*/ 329293 h 2773136"/>
                  <a:gd name="connsiteX10" fmla="*/ 4925786 w 4942114"/>
                  <a:gd name="connsiteY10" fmla="*/ 824593 h 2773136"/>
                  <a:gd name="connsiteX11" fmla="*/ 4942114 w 4942114"/>
                  <a:gd name="connsiteY11" fmla="*/ 1436915 h 2773136"/>
                  <a:gd name="connsiteX12" fmla="*/ 4890407 w 4942114"/>
                  <a:gd name="connsiteY12" fmla="*/ 1738993 h 2773136"/>
                  <a:gd name="connsiteX13" fmla="*/ 4242707 w 4942114"/>
                  <a:gd name="connsiteY13" fmla="*/ 2275115 h 2773136"/>
                  <a:gd name="connsiteX14" fmla="*/ 3766457 w 4942114"/>
                  <a:gd name="connsiteY14" fmla="*/ 2558143 h 2773136"/>
                  <a:gd name="connsiteX15" fmla="*/ 3243943 w 4942114"/>
                  <a:gd name="connsiteY15" fmla="*/ 2743200 h 2773136"/>
                  <a:gd name="connsiteX16" fmla="*/ 3116036 w 4942114"/>
                  <a:gd name="connsiteY16" fmla="*/ 2773136 h 2773136"/>
                  <a:gd name="connsiteX17" fmla="*/ 2393164 w 4942114"/>
                  <a:gd name="connsiteY17" fmla="*/ 2388023 h 2773136"/>
                  <a:gd name="connsiteX18" fmla="*/ 1148443 w 4942114"/>
                  <a:gd name="connsiteY18" fmla="*/ 1641022 h 2773136"/>
                  <a:gd name="connsiteX19" fmla="*/ 810986 w 4942114"/>
                  <a:gd name="connsiteY19" fmla="*/ 1684565 h 2773136"/>
                  <a:gd name="connsiteX20" fmla="*/ 421821 w 4942114"/>
                  <a:gd name="connsiteY20" fmla="*/ 2035629 h 2773136"/>
                  <a:gd name="connsiteX21" fmla="*/ 38100 w 4942114"/>
                  <a:gd name="connsiteY21" fmla="*/ 1921329 h 2773136"/>
                  <a:gd name="connsiteX22" fmla="*/ 32657 w 4942114"/>
                  <a:gd name="connsiteY22" fmla="*/ 1741715 h 2773136"/>
                  <a:gd name="connsiteX23" fmla="*/ 24493 w 4942114"/>
                  <a:gd name="connsiteY23" fmla="*/ 1521279 h 2773136"/>
                  <a:gd name="connsiteX24" fmla="*/ 16328 w 4942114"/>
                  <a:gd name="connsiteY24" fmla="*/ 1257300 h 2773136"/>
                  <a:gd name="connsiteX25" fmla="*/ 0 w 4942114"/>
                  <a:gd name="connsiteY25" fmla="*/ 781050 h 2773136"/>
                  <a:gd name="connsiteX26" fmla="*/ 168728 w 4942114"/>
                  <a:gd name="connsiteY26" fmla="*/ 688522 h 2773136"/>
                  <a:gd name="connsiteX27" fmla="*/ 171450 w 4942114"/>
                  <a:gd name="connsiteY27" fmla="*/ 653143 h 2773136"/>
                  <a:gd name="connsiteX28" fmla="*/ 381000 w 4942114"/>
                  <a:gd name="connsiteY28" fmla="*/ 642258 h 2773136"/>
                  <a:gd name="connsiteX29" fmla="*/ 381000 w 4942114"/>
                  <a:gd name="connsiteY29" fmla="*/ 707572 h 2773136"/>
                  <a:gd name="connsiteX30" fmla="*/ 1020536 w 4942114"/>
                  <a:gd name="connsiteY30" fmla="*/ 1072243 h 2773136"/>
                  <a:gd name="connsiteX31" fmla="*/ 1132114 w 4942114"/>
                  <a:gd name="connsiteY31" fmla="*/ 1085850 h 2773136"/>
                  <a:gd name="connsiteX32" fmla="*/ 1357993 w 4942114"/>
                  <a:gd name="connsiteY32" fmla="*/ 816429 h 2773136"/>
                  <a:gd name="connsiteX33" fmla="*/ 1355271 w 4942114"/>
                  <a:gd name="connsiteY33" fmla="*/ 696686 h 2773136"/>
                  <a:gd name="connsiteX34" fmla="*/ 1325336 w 4942114"/>
                  <a:gd name="connsiteY34" fmla="*/ 345622 h 2773136"/>
                  <a:gd name="connsiteX35" fmla="*/ 1328057 w 4942114"/>
                  <a:gd name="connsiteY35" fmla="*/ 182336 h 2773136"/>
                  <a:gd name="connsiteX36" fmla="*/ 1529443 w 4942114"/>
                  <a:gd name="connsiteY36" fmla="*/ 87086 h 2773136"/>
                  <a:gd name="connsiteX37" fmla="*/ 1529443 w 4942114"/>
                  <a:gd name="connsiteY37" fmla="*/ 38100 h 2773136"/>
                  <a:gd name="connsiteX38" fmla="*/ 1839686 w 4942114"/>
                  <a:gd name="connsiteY38" fmla="*/ 89808 h 2773136"/>
                  <a:gd name="connsiteX39" fmla="*/ 1839686 w 4942114"/>
                  <a:gd name="connsiteY39" fmla="*/ 32658 h 2773136"/>
                  <a:gd name="connsiteX40" fmla="*/ 1845128 w 4942114"/>
                  <a:gd name="connsiteY40" fmla="*/ 179615 h 2773136"/>
                  <a:gd name="connsiteX41" fmla="*/ 2106386 w 4942114"/>
                  <a:gd name="connsiteY41" fmla="*/ 277586 h 2773136"/>
                  <a:gd name="connsiteX42" fmla="*/ 2198914 w 4942114"/>
                  <a:gd name="connsiteY42" fmla="*/ 438150 h 2773136"/>
                  <a:gd name="connsiteX0" fmla="*/ 2198914 w 4942114"/>
                  <a:gd name="connsiteY0" fmla="*/ 438150 h 2773136"/>
                  <a:gd name="connsiteX1" fmla="*/ 3001736 w 4942114"/>
                  <a:gd name="connsiteY1" fmla="*/ 32658 h 2773136"/>
                  <a:gd name="connsiteX2" fmla="*/ 3559628 w 4942114"/>
                  <a:gd name="connsiteY2" fmla="*/ 0 h 2773136"/>
                  <a:gd name="connsiteX3" fmla="*/ 3962400 w 4942114"/>
                  <a:gd name="connsiteY3" fmla="*/ 244929 h 2773136"/>
                  <a:gd name="connsiteX4" fmla="*/ 4346121 w 4942114"/>
                  <a:gd name="connsiteY4" fmla="*/ 729343 h 2773136"/>
                  <a:gd name="connsiteX5" fmla="*/ 4343400 w 4942114"/>
                  <a:gd name="connsiteY5" fmla="*/ 963386 h 2773136"/>
                  <a:gd name="connsiteX6" fmla="*/ 4370614 w 4942114"/>
                  <a:gd name="connsiteY6" fmla="*/ 887186 h 2773136"/>
                  <a:gd name="connsiteX7" fmla="*/ 4340678 w 4942114"/>
                  <a:gd name="connsiteY7" fmla="*/ 302079 h 2773136"/>
                  <a:gd name="connsiteX8" fmla="*/ 4389664 w 4942114"/>
                  <a:gd name="connsiteY8" fmla="*/ 138793 h 2773136"/>
                  <a:gd name="connsiteX9" fmla="*/ 4629150 w 4942114"/>
                  <a:gd name="connsiteY9" fmla="*/ 329293 h 2773136"/>
                  <a:gd name="connsiteX10" fmla="*/ 4925786 w 4942114"/>
                  <a:gd name="connsiteY10" fmla="*/ 824593 h 2773136"/>
                  <a:gd name="connsiteX11" fmla="*/ 4942114 w 4942114"/>
                  <a:gd name="connsiteY11" fmla="*/ 1436915 h 2773136"/>
                  <a:gd name="connsiteX12" fmla="*/ 4890407 w 4942114"/>
                  <a:gd name="connsiteY12" fmla="*/ 1738993 h 2773136"/>
                  <a:gd name="connsiteX13" fmla="*/ 4242707 w 4942114"/>
                  <a:gd name="connsiteY13" fmla="*/ 2275115 h 2773136"/>
                  <a:gd name="connsiteX14" fmla="*/ 3766457 w 4942114"/>
                  <a:gd name="connsiteY14" fmla="*/ 2558143 h 2773136"/>
                  <a:gd name="connsiteX15" fmla="*/ 3336276 w 4942114"/>
                  <a:gd name="connsiteY15" fmla="*/ 2719372 h 2773136"/>
                  <a:gd name="connsiteX16" fmla="*/ 3116036 w 4942114"/>
                  <a:gd name="connsiteY16" fmla="*/ 2773136 h 2773136"/>
                  <a:gd name="connsiteX17" fmla="*/ 2393164 w 4942114"/>
                  <a:gd name="connsiteY17" fmla="*/ 2388023 h 2773136"/>
                  <a:gd name="connsiteX18" fmla="*/ 1148443 w 4942114"/>
                  <a:gd name="connsiteY18" fmla="*/ 1641022 h 2773136"/>
                  <a:gd name="connsiteX19" fmla="*/ 810986 w 4942114"/>
                  <a:gd name="connsiteY19" fmla="*/ 1684565 h 2773136"/>
                  <a:gd name="connsiteX20" fmla="*/ 421821 w 4942114"/>
                  <a:gd name="connsiteY20" fmla="*/ 2035629 h 2773136"/>
                  <a:gd name="connsiteX21" fmla="*/ 38100 w 4942114"/>
                  <a:gd name="connsiteY21" fmla="*/ 1921329 h 2773136"/>
                  <a:gd name="connsiteX22" fmla="*/ 32657 w 4942114"/>
                  <a:gd name="connsiteY22" fmla="*/ 1741715 h 2773136"/>
                  <a:gd name="connsiteX23" fmla="*/ 24493 w 4942114"/>
                  <a:gd name="connsiteY23" fmla="*/ 1521279 h 2773136"/>
                  <a:gd name="connsiteX24" fmla="*/ 16328 w 4942114"/>
                  <a:gd name="connsiteY24" fmla="*/ 1257300 h 2773136"/>
                  <a:gd name="connsiteX25" fmla="*/ 0 w 4942114"/>
                  <a:gd name="connsiteY25" fmla="*/ 781050 h 2773136"/>
                  <a:gd name="connsiteX26" fmla="*/ 168728 w 4942114"/>
                  <a:gd name="connsiteY26" fmla="*/ 688522 h 2773136"/>
                  <a:gd name="connsiteX27" fmla="*/ 171450 w 4942114"/>
                  <a:gd name="connsiteY27" fmla="*/ 653143 h 2773136"/>
                  <a:gd name="connsiteX28" fmla="*/ 381000 w 4942114"/>
                  <a:gd name="connsiteY28" fmla="*/ 642258 h 2773136"/>
                  <a:gd name="connsiteX29" fmla="*/ 381000 w 4942114"/>
                  <a:gd name="connsiteY29" fmla="*/ 707572 h 2773136"/>
                  <a:gd name="connsiteX30" fmla="*/ 1020536 w 4942114"/>
                  <a:gd name="connsiteY30" fmla="*/ 1072243 h 2773136"/>
                  <a:gd name="connsiteX31" fmla="*/ 1132114 w 4942114"/>
                  <a:gd name="connsiteY31" fmla="*/ 1085850 h 2773136"/>
                  <a:gd name="connsiteX32" fmla="*/ 1357993 w 4942114"/>
                  <a:gd name="connsiteY32" fmla="*/ 816429 h 2773136"/>
                  <a:gd name="connsiteX33" fmla="*/ 1355271 w 4942114"/>
                  <a:gd name="connsiteY33" fmla="*/ 696686 h 2773136"/>
                  <a:gd name="connsiteX34" fmla="*/ 1325336 w 4942114"/>
                  <a:gd name="connsiteY34" fmla="*/ 345622 h 2773136"/>
                  <a:gd name="connsiteX35" fmla="*/ 1328057 w 4942114"/>
                  <a:gd name="connsiteY35" fmla="*/ 182336 h 2773136"/>
                  <a:gd name="connsiteX36" fmla="*/ 1529443 w 4942114"/>
                  <a:gd name="connsiteY36" fmla="*/ 87086 h 2773136"/>
                  <a:gd name="connsiteX37" fmla="*/ 1529443 w 4942114"/>
                  <a:gd name="connsiteY37" fmla="*/ 38100 h 2773136"/>
                  <a:gd name="connsiteX38" fmla="*/ 1839686 w 4942114"/>
                  <a:gd name="connsiteY38" fmla="*/ 89808 h 2773136"/>
                  <a:gd name="connsiteX39" fmla="*/ 1839686 w 4942114"/>
                  <a:gd name="connsiteY39" fmla="*/ 32658 h 2773136"/>
                  <a:gd name="connsiteX40" fmla="*/ 1845128 w 4942114"/>
                  <a:gd name="connsiteY40" fmla="*/ 179615 h 2773136"/>
                  <a:gd name="connsiteX41" fmla="*/ 2106386 w 4942114"/>
                  <a:gd name="connsiteY41" fmla="*/ 277586 h 2773136"/>
                  <a:gd name="connsiteX42" fmla="*/ 2198914 w 4942114"/>
                  <a:gd name="connsiteY42" fmla="*/ 438150 h 2773136"/>
                  <a:gd name="connsiteX0" fmla="*/ 2198914 w 4942114"/>
                  <a:gd name="connsiteY0" fmla="*/ 438150 h 2752286"/>
                  <a:gd name="connsiteX1" fmla="*/ 3001736 w 4942114"/>
                  <a:gd name="connsiteY1" fmla="*/ 32658 h 2752286"/>
                  <a:gd name="connsiteX2" fmla="*/ 3559628 w 4942114"/>
                  <a:gd name="connsiteY2" fmla="*/ 0 h 2752286"/>
                  <a:gd name="connsiteX3" fmla="*/ 3962400 w 4942114"/>
                  <a:gd name="connsiteY3" fmla="*/ 244929 h 2752286"/>
                  <a:gd name="connsiteX4" fmla="*/ 4346121 w 4942114"/>
                  <a:gd name="connsiteY4" fmla="*/ 729343 h 2752286"/>
                  <a:gd name="connsiteX5" fmla="*/ 4343400 w 4942114"/>
                  <a:gd name="connsiteY5" fmla="*/ 963386 h 2752286"/>
                  <a:gd name="connsiteX6" fmla="*/ 4370614 w 4942114"/>
                  <a:gd name="connsiteY6" fmla="*/ 887186 h 2752286"/>
                  <a:gd name="connsiteX7" fmla="*/ 4340678 w 4942114"/>
                  <a:gd name="connsiteY7" fmla="*/ 302079 h 2752286"/>
                  <a:gd name="connsiteX8" fmla="*/ 4389664 w 4942114"/>
                  <a:gd name="connsiteY8" fmla="*/ 138793 h 2752286"/>
                  <a:gd name="connsiteX9" fmla="*/ 4629150 w 4942114"/>
                  <a:gd name="connsiteY9" fmla="*/ 329293 h 2752286"/>
                  <a:gd name="connsiteX10" fmla="*/ 4925786 w 4942114"/>
                  <a:gd name="connsiteY10" fmla="*/ 824593 h 2752286"/>
                  <a:gd name="connsiteX11" fmla="*/ 4942114 w 4942114"/>
                  <a:gd name="connsiteY11" fmla="*/ 1436915 h 2752286"/>
                  <a:gd name="connsiteX12" fmla="*/ 4890407 w 4942114"/>
                  <a:gd name="connsiteY12" fmla="*/ 1738993 h 2752286"/>
                  <a:gd name="connsiteX13" fmla="*/ 4242707 w 4942114"/>
                  <a:gd name="connsiteY13" fmla="*/ 2275115 h 2752286"/>
                  <a:gd name="connsiteX14" fmla="*/ 3766457 w 4942114"/>
                  <a:gd name="connsiteY14" fmla="*/ 2558143 h 2752286"/>
                  <a:gd name="connsiteX15" fmla="*/ 3336276 w 4942114"/>
                  <a:gd name="connsiteY15" fmla="*/ 2719372 h 2752286"/>
                  <a:gd name="connsiteX16" fmla="*/ 3172627 w 4942114"/>
                  <a:gd name="connsiteY16" fmla="*/ 2752286 h 2752286"/>
                  <a:gd name="connsiteX17" fmla="*/ 2393164 w 4942114"/>
                  <a:gd name="connsiteY17" fmla="*/ 2388023 h 2752286"/>
                  <a:gd name="connsiteX18" fmla="*/ 1148443 w 4942114"/>
                  <a:gd name="connsiteY18" fmla="*/ 1641022 h 2752286"/>
                  <a:gd name="connsiteX19" fmla="*/ 810986 w 4942114"/>
                  <a:gd name="connsiteY19" fmla="*/ 1684565 h 2752286"/>
                  <a:gd name="connsiteX20" fmla="*/ 421821 w 4942114"/>
                  <a:gd name="connsiteY20" fmla="*/ 2035629 h 2752286"/>
                  <a:gd name="connsiteX21" fmla="*/ 38100 w 4942114"/>
                  <a:gd name="connsiteY21" fmla="*/ 1921329 h 2752286"/>
                  <a:gd name="connsiteX22" fmla="*/ 32657 w 4942114"/>
                  <a:gd name="connsiteY22" fmla="*/ 1741715 h 2752286"/>
                  <a:gd name="connsiteX23" fmla="*/ 24493 w 4942114"/>
                  <a:gd name="connsiteY23" fmla="*/ 1521279 h 2752286"/>
                  <a:gd name="connsiteX24" fmla="*/ 16328 w 4942114"/>
                  <a:gd name="connsiteY24" fmla="*/ 1257300 h 2752286"/>
                  <a:gd name="connsiteX25" fmla="*/ 0 w 4942114"/>
                  <a:gd name="connsiteY25" fmla="*/ 781050 h 2752286"/>
                  <a:gd name="connsiteX26" fmla="*/ 168728 w 4942114"/>
                  <a:gd name="connsiteY26" fmla="*/ 688522 h 2752286"/>
                  <a:gd name="connsiteX27" fmla="*/ 171450 w 4942114"/>
                  <a:gd name="connsiteY27" fmla="*/ 653143 h 2752286"/>
                  <a:gd name="connsiteX28" fmla="*/ 381000 w 4942114"/>
                  <a:gd name="connsiteY28" fmla="*/ 642258 h 2752286"/>
                  <a:gd name="connsiteX29" fmla="*/ 381000 w 4942114"/>
                  <a:gd name="connsiteY29" fmla="*/ 707572 h 2752286"/>
                  <a:gd name="connsiteX30" fmla="*/ 1020536 w 4942114"/>
                  <a:gd name="connsiteY30" fmla="*/ 1072243 h 2752286"/>
                  <a:gd name="connsiteX31" fmla="*/ 1132114 w 4942114"/>
                  <a:gd name="connsiteY31" fmla="*/ 1085850 h 2752286"/>
                  <a:gd name="connsiteX32" fmla="*/ 1357993 w 4942114"/>
                  <a:gd name="connsiteY32" fmla="*/ 816429 h 2752286"/>
                  <a:gd name="connsiteX33" fmla="*/ 1355271 w 4942114"/>
                  <a:gd name="connsiteY33" fmla="*/ 696686 h 2752286"/>
                  <a:gd name="connsiteX34" fmla="*/ 1325336 w 4942114"/>
                  <a:gd name="connsiteY34" fmla="*/ 345622 h 2752286"/>
                  <a:gd name="connsiteX35" fmla="*/ 1328057 w 4942114"/>
                  <a:gd name="connsiteY35" fmla="*/ 182336 h 2752286"/>
                  <a:gd name="connsiteX36" fmla="*/ 1529443 w 4942114"/>
                  <a:gd name="connsiteY36" fmla="*/ 87086 h 2752286"/>
                  <a:gd name="connsiteX37" fmla="*/ 1529443 w 4942114"/>
                  <a:gd name="connsiteY37" fmla="*/ 38100 h 2752286"/>
                  <a:gd name="connsiteX38" fmla="*/ 1839686 w 4942114"/>
                  <a:gd name="connsiteY38" fmla="*/ 89808 h 2752286"/>
                  <a:gd name="connsiteX39" fmla="*/ 1839686 w 4942114"/>
                  <a:gd name="connsiteY39" fmla="*/ 32658 h 2752286"/>
                  <a:gd name="connsiteX40" fmla="*/ 1845128 w 4942114"/>
                  <a:gd name="connsiteY40" fmla="*/ 179615 h 2752286"/>
                  <a:gd name="connsiteX41" fmla="*/ 2106386 w 4942114"/>
                  <a:gd name="connsiteY41" fmla="*/ 277586 h 2752286"/>
                  <a:gd name="connsiteX42" fmla="*/ 2198914 w 4942114"/>
                  <a:gd name="connsiteY42" fmla="*/ 438150 h 2752286"/>
                  <a:gd name="connsiteX0" fmla="*/ 2198914 w 4942114"/>
                  <a:gd name="connsiteY0" fmla="*/ 438150 h 2752286"/>
                  <a:gd name="connsiteX1" fmla="*/ 3001736 w 4942114"/>
                  <a:gd name="connsiteY1" fmla="*/ 32658 h 2752286"/>
                  <a:gd name="connsiteX2" fmla="*/ 3559628 w 4942114"/>
                  <a:gd name="connsiteY2" fmla="*/ 0 h 2752286"/>
                  <a:gd name="connsiteX3" fmla="*/ 3962400 w 4942114"/>
                  <a:gd name="connsiteY3" fmla="*/ 244929 h 2752286"/>
                  <a:gd name="connsiteX4" fmla="*/ 4346121 w 4942114"/>
                  <a:gd name="connsiteY4" fmla="*/ 729343 h 2752286"/>
                  <a:gd name="connsiteX5" fmla="*/ 4343400 w 4942114"/>
                  <a:gd name="connsiteY5" fmla="*/ 963386 h 2752286"/>
                  <a:gd name="connsiteX6" fmla="*/ 4370614 w 4942114"/>
                  <a:gd name="connsiteY6" fmla="*/ 887186 h 2752286"/>
                  <a:gd name="connsiteX7" fmla="*/ 4340678 w 4942114"/>
                  <a:gd name="connsiteY7" fmla="*/ 302079 h 2752286"/>
                  <a:gd name="connsiteX8" fmla="*/ 4389664 w 4942114"/>
                  <a:gd name="connsiteY8" fmla="*/ 138793 h 2752286"/>
                  <a:gd name="connsiteX9" fmla="*/ 4629150 w 4942114"/>
                  <a:gd name="connsiteY9" fmla="*/ 329293 h 2752286"/>
                  <a:gd name="connsiteX10" fmla="*/ 4925786 w 4942114"/>
                  <a:gd name="connsiteY10" fmla="*/ 824593 h 2752286"/>
                  <a:gd name="connsiteX11" fmla="*/ 4942114 w 4942114"/>
                  <a:gd name="connsiteY11" fmla="*/ 1436915 h 2752286"/>
                  <a:gd name="connsiteX12" fmla="*/ 4890407 w 4942114"/>
                  <a:gd name="connsiteY12" fmla="*/ 1738993 h 2752286"/>
                  <a:gd name="connsiteX13" fmla="*/ 4242707 w 4942114"/>
                  <a:gd name="connsiteY13" fmla="*/ 2275115 h 2752286"/>
                  <a:gd name="connsiteX14" fmla="*/ 3766457 w 4942114"/>
                  <a:gd name="connsiteY14" fmla="*/ 2558143 h 2752286"/>
                  <a:gd name="connsiteX15" fmla="*/ 3336276 w 4942114"/>
                  <a:gd name="connsiteY15" fmla="*/ 2719372 h 2752286"/>
                  <a:gd name="connsiteX16" fmla="*/ 3172627 w 4942114"/>
                  <a:gd name="connsiteY16" fmla="*/ 2752286 h 2752286"/>
                  <a:gd name="connsiteX17" fmla="*/ 2393164 w 4942114"/>
                  <a:gd name="connsiteY17" fmla="*/ 2388023 h 2752286"/>
                  <a:gd name="connsiteX18" fmla="*/ 1148443 w 4942114"/>
                  <a:gd name="connsiteY18" fmla="*/ 1641022 h 2752286"/>
                  <a:gd name="connsiteX19" fmla="*/ 810986 w 4942114"/>
                  <a:gd name="connsiteY19" fmla="*/ 1684565 h 2752286"/>
                  <a:gd name="connsiteX20" fmla="*/ 421821 w 4942114"/>
                  <a:gd name="connsiteY20" fmla="*/ 2035629 h 2752286"/>
                  <a:gd name="connsiteX21" fmla="*/ 38100 w 4942114"/>
                  <a:gd name="connsiteY21" fmla="*/ 1921329 h 2752286"/>
                  <a:gd name="connsiteX22" fmla="*/ 32657 w 4942114"/>
                  <a:gd name="connsiteY22" fmla="*/ 1741715 h 2752286"/>
                  <a:gd name="connsiteX23" fmla="*/ 24493 w 4942114"/>
                  <a:gd name="connsiteY23" fmla="*/ 1521279 h 2752286"/>
                  <a:gd name="connsiteX24" fmla="*/ 16328 w 4942114"/>
                  <a:gd name="connsiteY24" fmla="*/ 1257300 h 2752286"/>
                  <a:gd name="connsiteX25" fmla="*/ 0 w 4942114"/>
                  <a:gd name="connsiteY25" fmla="*/ 781050 h 2752286"/>
                  <a:gd name="connsiteX26" fmla="*/ 168728 w 4942114"/>
                  <a:gd name="connsiteY26" fmla="*/ 688522 h 2752286"/>
                  <a:gd name="connsiteX27" fmla="*/ 171450 w 4942114"/>
                  <a:gd name="connsiteY27" fmla="*/ 653143 h 2752286"/>
                  <a:gd name="connsiteX28" fmla="*/ 381000 w 4942114"/>
                  <a:gd name="connsiteY28" fmla="*/ 642258 h 2752286"/>
                  <a:gd name="connsiteX29" fmla="*/ 381000 w 4942114"/>
                  <a:gd name="connsiteY29" fmla="*/ 707572 h 2752286"/>
                  <a:gd name="connsiteX30" fmla="*/ 1020536 w 4942114"/>
                  <a:gd name="connsiteY30" fmla="*/ 1072243 h 2752286"/>
                  <a:gd name="connsiteX31" fmla="*/ 1132114 w 4942114"/>
                  <a:gd name="connsiteY31" fmla="*/ 1085850 h 2752286"/>
                  <a:gd name="connsiteX32" fmla="*/ 1357993 w 4942114"/>
                  <a:gd name="connsiteY32" fmla="*/ 816429 h 2752286"/>
                  <a:gd name="connsiteX33" fmla="*/ 1355271 w 4942114"/>
                  <a:gd name="connsiteY33" fmla="*/ 696686 h 2752286"/>
                  <a:gd name="connsiteX34" fmla="*/ 1325336 w 4942114"/>
                  <a:gd name="connsiteY34" fmla="*/ 345622 h 2752286"/>
                  <a:gd name="connsiteX35" fmla="*/ 1268487 w 4942114"/>
                  <a:gd name="connsiteY35" fmla="*/ 262755 h 2752286"/>
                  <a:gd name="connsiteX36" fmla="*/ 1529443 w 4942114"/>
                  <a:gd name="connsiteY36" fmla="*/ 87086 h 2752286"/>
                  <a:gd name="connsiteX37" fmla="*/ 1529443 w 4942114"/>
                  <a:gd name="connsiteY37" fmla="*/ 38100 h 2752286"/>
                  <a:gd name="connsiteX38" fmla="*/ 1839686 w 4942114"/>
                  <a:gd name="connsiteY38" fmla="*/ 89808 h 2752286"/>
                  <a:gd name="connsiteX39" fmla="*/ 1839686 w 4942114"/>
                  <a:gd name="connsiteY39" fmla="*/ 32658 h 2752286"/>
                  <a:gd name="connsiteX40" fmla="*/ 1845128 w 4942114"/>
                  <a:gd name="connsiteY40" fmla="*/ 179615 h 2752286"/>
                  <a:gd name="connsiteX41" fmla="*/ 2106386 w 4942114"/>
                  <a:gd name="connsiteY41" fmla="*/ 277586 h 2752286"/>
                  <a:gd name="connsiteX42" fmla="*/ 2198914 w 4942114"/>
                  <a:gd name="connsiteY42" fmla="*/ 438150 h 2752286"/>
                  <a:gd name="connsiteX0" fmla="*/ 2198914 w 4942114"/>
                  <a:gd name="connsiteY0" fmla="*/ 438150 h 2752286"/>
                  <a:gd name="connsiteX1" fmla="*/ 3001736 w 4942114"/>
                  <a:gd name="connsiteY1" fmla="*/ 32658 h 2752286"/>
                  <a:gd name="connsiteX2" fmla="*/ 3559628 w 4942114"/>
                  <a:gd name="connsiteY2" fmla="*/ 0 h 2752286"/>
                  <a:gd name="connsiteX3" fmla="*/ 3962400 w 4942114"/>
                  <a:gd name="connsiteY3" fmla="*/ 244929 h 2752286"/>
                  <a:gd name="connsiteX4" fmla="*/ 4346121 w 4942114"/>
                  <a:gd name="connsiteY4" fmla="*/ 729343 h 2752286"/>
                  <a:gd name="connsiteX5" fmla="*/ 4343400 w 4942114"/>
                  <a:gd name="connsiteY5" fmla="*/ 963386 h 2752286"/>
                  <a:gd name="connsiteX6" fmla="*/ 4370614 w 4942114"/>
                  <a:gd name="connsiteY6" fmla="*/ 887186 h 2752286"/>
                  <a:gd name="connsiteX7" fmla="*/ 4340678 w 4942114"/>
                  <a:gd name="connsiteY7" fmla="*/ 302079 h 2752286"/>
                  <a:gd name="connsiteX8" fmla="*/ 4389664 w 4942114"/>
                  <a:gd name="connsiteY8" fmla="*/ 138793 h 2752286"/>
                  <a:gd name="connsiteX9" fmla="*/ 4629150 w 4942114"/>
                  <a:gd name="connsiteY9" fmla="*/ 329293 h 2752286"/>
                  <a:gd name="connsiteX10" fmla="*/ 4925786 w 4942114"/>
                  <a:gd name="connsiteY10" fmla="*/ 824593 h 2752286"/>
                  <a:gd name="connsiteX11" fmla="*/ 4942114 w 4942114"/>
                  <a:gd name="connsiteY11" fmla="*/ 1436915 h 2752286"/>
                  <a:gd name="connsiteX12" fmla="*/ 4890407 w 4942114"/>
                  <a:gd name="connsiteY12" fmla="*/ 1738993 h 2752286"/>
                  <a:gd name="connsiteX13" fmla="*/ 4242707 w 4942114"/>
                  <a:gd name="connsiteY13" fmla="*/ 2275115 h 2752286"/>
                  <a:gd name="connsiteX14" fmla="*/ 3766457 w 4942114"/>
                  <a:gd name="connsiteY14" fmla="*/ 2558143 h 2752286"/>
                  <a:gd name="connsiteX15" fmla="*/ 3336276 w 4942114"/>
                  <a:gd name="connsiteY15" fmla="*/ 2719372 h 2752286"/>
                  <a:gd name="connsiteX16" fmla="*/ 3172627 w 4942114"/>
                  <a:gd name="connsiteY16" fmla="*/ 2752286 h 2752286"/>
                  <a:gd name="connsiteX17" fmla="*/ 2393164 w 4942114"/>
                  <a:gd name="connsiteY17" fmla="*/ 2388023 h 2752286"/>
                  <a:gd name="connsiteX18" fmla="*/ 1148443 w 4942114"/>
                  <a:gd name="connsiteY18" fmla="*/ 1641022 h 2752286"/>
                  <a:gd name="connsiteX19" fmla="*/ 810986 w 4942114"/>
                  <a:gd name="connsiteY19" fmla="*/ 1684565 h 2752286"/>
                  <a:gd name="connsiteX20" fmla="*/ 421821 w 4942114"/>
                  <a:gd name="connsiteY20" fmla="*/ 2035629 h 2752286"/>
                  <a:gd name="connsiteX21" fmla="*/ 38100 w 4942114"/>
                  <a:gd name="connsiteY21" fmla="*/ 1921329 h 2752286"/>
                  <a:gd name="connsiteX22" fmla="*/ 32657 w 4942114"/>
                  <a:gd name="connsiteY22" fmla="*/ 1741715 h 2752286"/>
                  <a:gd name="connsiteX23" fmla="*/ 24493 w 4942114"/>
                  <a:gd name="connsiteY23" fmla="*/ 1521279 h 2752286"/>
                  <a:gd name="connsiteX24" fmla="*/ 16328 w 4942114"/>
                  <a:gd name="connsiteY24" fmla="*/ 1257300 h 2752286"/>
                  <a:gd name="connsiteX25" fmla="*/ 0 w 4942114"/>
                  <a:gd name="connsiteY25" fmla="*/ 781050 h 2752286"/>
                  <a:gd name="connsiteX26" fmla="*/ 168728 w 4942114"/>
                  <a:gd name="connsiteY26" fmla="*/ 688522 h 2752286"/>
                  <a:gd name="connsiteX27" fmla="*/ 171450 w 4942114"/>
                  <a:gd name="connsiteY27" fmla="*/ 653143 h 2752286"/>
                  <a:gd name="connsiteX28" fmla="*/ 381000 w 4942114"/>
                  <a:gd name="connsiteY28" fmla="*/ 642258 h 2752286"/>
                  <a:gd name="connsiteX29" fmla="*/ 381000 w 4942114"/>
                  <a:gd name="connsiteY29" fmla="*/ 707572 h 2752286"/>
                  <a:gd name="connsiteX30" fmla="*/ 1020536 w 4942114"/>
                  <a:gd name="connsiteY30" fmla="*/ 1072243 h 2752286"/>
                  <a:gd name="connsiteX31" fmla="*/ 1132114 w 4942114"/>
                  <a:gd name="connsiteY31" fmla="*/ 1085850 h 2752286"/>
                  <a:gd name="connsiteX32" fmla="*/ 1357993 w 4942114"/>
                  <a:gd name="connsiteY32" fmla="*/ 816429 h 2752286"/>
                  <a:gd name="connsiteX33" fmla="*/ 1355271 w 4942114"/>
                  <a:gd name="connsiteY33" fmla="*/ 696686 h 2752286"/>
                  <a:gd name="connsiteX34" fmla="*/ 1325336 w 4942114"/>
                  <a:gd name="connsiteY34" fmla="*/ 345622 h 2752286"/>
                  <a:gd name="connsiteX35" fmla="*/ 1268487 w 4942114"/>
                  <a:gd name="connsiteY35" fmla="*/ 262755 h 2752286"/>
                  <a:gd name="connsiteX36" fmla="*/ 1529443 w 4942114"/>
                  <a:gd name="connsiteY36" fmla="*/ 38100 h 2752286"/>
                  <a:gd name="connsiteX37" fmla="*/ 1839686 w 4942114"/>
                  <a:gd name="connsiteY37" fmla="*/ 89808 h 2752286"/>
                  <a:gd name="connsiteX38" fmla="*/ 1839686 w 4942114"/>
                  <a:gd name="connsiteY38" fmla="*/ 32658 h 2752286"/>
                  <a:gd name="connsiteX39" fmla="*/ 1845128 w 4942114"/>
                  <a:gd name="connsiteY39" fmla="*/ 179615 h 2752286"/>
                  <a:gd name="connsiteX40" fmla="*/ 2106386 w 4942114"/>
                  <a:gd name="connsiteY40" fmla="*/ 277586 h 2752286"/>
                  <a:gd name="connsiteX41" fmla="*/ 2198914 w 4942114"/>
                  <a:gd name="connsiteY41" fmla="*/ 438150 h 2752286"/>
                  <a:gd name="connsiteX0" fmla="*/ 2198914 w 4942114"/>
                  <a:gd name="connsiteY0" fmla="*/ 438150 h 2752286"/>
                  <a:gd name="connsiteX1" fmla="*/ 3001736 w 4942114"/>
                  <a:gd name="connsiteY1" fmla="*/ 32658 h 2752286"/>
                  <a:gd name="connsiteX2" fmla="*/ 3559628 w 4942114"/>
                  <a:gd name="connsiteY2" fmla="*/ 0 h 2752286"/>
                  <a:gd name="connsiteX3" fmla="*/ 3962400 w 4942114"/>
                  <a:gd name="connsiteY3" fmla="*/ 244929 h 2752286"/>
                  <a:gd name="connsiteX4" fmla="*/ 4346121 w 4942114"/>
                  <a:gd name="connsiteY4" fmla="*/ 729343 h 2752286"/>
                  <a:gd name="connsiteX5" fmla="*/ 4343400 w 4942114"/>
                  <a:gd name="connsiteY5" fmla="*/ 963386 h 2752286"/>
                  <a:gd name="connsiteX6" fmla="*/ 4370614 w 4942114"/>
                  <a:gd name="connsiteY6" fmla="*/ 887186 h 2752286"/>
                  <a:gd name="connsiteX7" fmla="*/ 4340678 w 4942114"/>
                  <a:gd name="connsiteY7" fmla="*/ 302079 h 2752286"/>
                  <a:gd name="connsiteX8" fmla="*/ 4389664 w 4942114"/>
                  <a:gd name="connsiteY8" fmla="*/ 138793 h 2752286"/>
                  <a:gd name="connsiteX9" fmla="*/ 4629150 w 4942114"/>
                  <a:gd name="connsiteY9" fmla="*/ 329293 h 2752286"/>
                  <a:gd name="connsiteX10" fmla="*/ 4925786 w 4942114"/>
                  <a:gd name="connsiteY10" fmla="*/ 824593 h 2752286"/>
                  <a:gd name="connsiteX11" fmla="*/ 4942114 w 4942114"/>
                  <a:gd name="connsiteY11" fmla="*/ 1436915 h 2752286"/>
                  <a:gd name="connsiteX12" fmla="*/ 4890407 w 4942114"/>
                  <a:gd name="connsiteY12" fmla="*/ 1738993 h 2752286"/>
                  <a:gd name="connsiteX13" fmla="*/ 4242707 w 4942114"/>
                  <a:gd name="connsiteY13" fmla="*/ 2275115 h 2752286"/>
                  <a:gd name="connsiteX14" fmla="*/ 3766457 w 4942114"/>
                  <a:gd name="connsiteY14" fmla="*/ 2558143 h 2752286"/>
                  <a:gd name="connsiteX15" fmla="*/ 3336276 w 4942114"/>
                  <a:gd name="connsiteY15" fmla="*/ 2719372 h 2752286"/>
                  <a:gd name="connsiteX16" fmla="*/ 3172627 w 4942114"/>
                  <a:gd name="connsiteY16" fmla="*/ 2752286 h 2752286"/>
                  <a:gd name="connsiteX17" fmla="*/ 2393164 w 4942114"/>
                  <a:gd name="connsiteY17" fmla="*/ 2388023 h 2752286"/>
                  <a:gd name="connsiteX18" fmla="*/ 1148443 w 4942114"/>
                  <a:gd name="connsiteY18" fmla="*/ 1641022 h 2752286"/>
                  <a:gd name="connsiteX19" fmla="*/ 810986 w 4942114"/>
                  <a:gd name="connsiteY19" fmla="*/ 1684565 h 2752286"/>
                  <a:gd name="connsiteX20" fmla="*/ 421821 w 4942114"/>
                  <a:gd name="connsiteY20" fmla="*/ 2035629 h 2752286"/>
                  <a:gd name="connsiteX21" fmla="*/ 38100 w 4942114"/>
                  <a:gd name="connsiteY21" fmla="*/ 1921329 h 2752286"/>
                  <a:gd name="connsiteX22" fmla="*/ 32657 w 4942114"/>
                  <a:gd name="connsiteY22" fmla="*/ 1741715 h 2752286"/>
                  <a:gd name="connsiteX23" fmla="*/ 24493 w 4942114"/>
                  <a:gd name="connsiteY23" fmla="*/ 1521279 h 2752286"/>
                  <a:gd name="connsiteX24" fmla="*/ 16328 w 4942114"/>
                  <a:gd name="connsiteY24" fmla="*/ 1257300 h 2752286"/>
                  <a:gd name="connsiteX25" fmla="*/ 0 w 4942114"/>
                  <a:gd name="connsiteY25" fmla="*/ 781050 h 2752286"/>
                  <a:gd name="connsiteX26" fmla="*/ 168728 w 4942114"/>
                  <a:gd name="connsiteY26" fmla="*/ 688522 h 2752286"/>
                  <a:gd name="connsiteX27" fmla="*/ 171450 w 4942114"/>
                  <a:gd name="connsiteY27" fmla="*/ 653143 h 2752286"/>
                  <a:gd name="connsiteX28" fmla="*/ 381000 w 4942114"/>
                  <a:gd name="connsiteY28" fmla="*/ 642258 h 2752286"/>
                  <a:gd name="connsiteX29" fmla="*/ 381000 w 4942114"/>
                  <a:gd name="connsiteY29" fmla="*/ 707572 h 2752286"/>
                  <a:gd name="connsiteX30" fmla="*/ 1020536 w 4942114"/>
                  <a:gd name="connsiteY30" fmla="*/ 1072243 h 2752286"/>
                  <a:gd name="connsiteX31" fmla="*/ 1132114 w 4942114"/>
                  <a:gd name="connsiteY31" fmla="*/ 1085850 h 2752286"/>
                  <a:gd name="connsiteX32" fmla="*/ 1357993 w 4942114"/>
                  <a:gd name="connsiteY32" fmla="*/ 816429 h 2752286"/>
                  <a:gd name="connsiteX33" fmla="*/ 1355271 w 4942114"/>
                  <a:gd name="connsiteY33" fmla="*/ 696686 h 2752286"/>
                  <a:gd name="connsiteX34" fmla="*/ 1325336 w 4942114"/>
                  <a:gd name="connsiteY34" fmla="*/ 345622 h 2752286"/>
                  <a:gd name="connsiteX35" fmla="*/ 1268487 w 4942114"/>
                  <a:gd name="connsiteY35" fmla="*/ 262755 h 2752286"/>
                  <a:gd name="connsiteX36" fmla="*/ 1529443 w 4942114"/>
                  <a:gd name="connsiteY36" fmla="*/ 38100 h 2752286"/>
                  <a:gd name="connsiteX37" fmla="*/ 1839686 w 4942114"/>
                  <a:gd name="connsiteY37" fmla="*/ 89808 h 2752286"/>
                  <a:gd name="connsiteX38" fmla="*/ 1839686 w 4942114"/>
                  <a:gd name="connsiteY38" fmla="*/ 32658 h 2752286"/>
                  <a:gd name="connsiteX39" fmla="*/ 2106386 w 4942114"/>
                  <a:gd name="connsiteY39" fmla="*/ 277586 h 2752286"/>
                  <a:gd name="connsiteX40" fmla="*/ 2198914 w 4942114"/>
                  <a:gd name="connsiteY40" fmla="*/ 438150 h 2752286"/>
                  <a:gd name="connsiteX0" fmla="*/ 2198914 w 4942114"/>
                  <a:gd name="connsiteY0" fmla="*/ 438150 h 2752286"/>
                  <a:gd name="connsiteX1" fmla="*/ 3001736 w 4942114"/>
                  <a:gd name="connsiteY1" fmla="*/ 32658 h 2752286"/>
                  <a:gd name="connsiteX2" fmla="*/ 3559628 w 4942114"/>
                  <a:gd name="connsiteY2" fmla="*/ 0 h 2752286"/>
                  <a:gd name="connsiteX3" fmla="*/ 3962400 w 4942114"/>
                  <a:gd name="connsiteY3" fmla="*/ 244929 h 2752286"/>
                  <a:gd name="connsiteX4" fmla="*/ 4346121 w 4942114"/>
                  <a:gd name="connsiteY4" fmla="*/ 729343 h 2752286"/>
                  <a:gd name="connsiteX5" fmla="*/ 4343400 w 4942114"/>
                  <a:gd name="connsiteY5" fmla="*/ 963386 h 2752286"/>
                  <a:gd name="connsiteX6" fmla="*/ 4370614 w 4942114"/>
                  <a:gd name="connsiteY6" fmla="*/ 887186 h 2752286"/>
                  <a:gd name="connsiteX7" fmla="*/ 4340678 w 4942114"/>
                  <a:gd name="connsiteY7" fmla="*/ 302079 h 2752286"/>
                  <a:gd name="connsiteX8" fmla="*/ 4389664 w 4942114"/>
                  <a:gd name="connsiteY8" fmla="*/ 138793 h 2752286"/>
                  <a:gd name="connsiteX9" fmla="*/ 4629150 w 4942114"/>
                  <a:gd name="connsiteY9" fmla="*/ 329293 h 2752286"/>
                  <a:gd name="connsiteX10" fmla="*/ 4925786 w 4942114"/>
                  <a:gd name="connsiteY10" fmla="*/ 824593 h 2752286"/>
                  <a:gd name="connsiteX11" fmla="*/ 4942114 w 4942114"/>
                  <a:gd name="connsiteY11" fmla="*/ 1436915 h 2752286"/>
                  <a:gd name="connsiteX12" fmla="*/ 4890407 w 4942114"/>
                  <a:gd name="connsiteY12" fmla="*/ 1738993 h 2752286"/>
                  <a:gd name="connsiteX13" fmla="*/ 4242707 w 4942114"/>
                  <a:gd name="connsiteY13" fmla="*/ 2275115 h 2752286"/>
                  <a:gd name="connsiteX14" fmla="*/ 3766457 w 4942114"/>
                  <a:gd name="connsiteY14" fmla="*/ 2558143 h 2752286"/>
                  <a:gd name="connsiteX15" fmla="*/ 3336276 w 4942114"/>
                  <a:gd name="connsiteY15" fmla="*/ 2719372 h 2752286"/>
                  <a:gd name="connsiteX16" fmla="*/ 3172627 w 4942114"/>
                  <a:gd name="connsiteY16" fmla="*/ 2752286 h 2752286"/>
                  <a:gd name="connsiteX17" fmla="*/ 2393164 w 4942114"/>
                  <a:gd name="connsiteY17" fmla="*/ 2388023 h 2752286"/>
                  <a:gd name="connsiteX18" fmla="*/ 1148443 w 4942114"/>
                  <a:gd name="connsiteY18" fmla="*/ 1641022 h 2752286"/>
                  <a:gd name="connsiteX19" fmla="*/ 810986 w 4942114"/>
                  <a:gd name="connsiteY19" fmla="*/ 1684565 h 2752286"/>
                  <a:gd name="connsiteX20" fmla="*/ 421821 w 4942114"/>
                  <a:gd name="connsiteY20" fmla="*/ 2035629 h 2752286"/>
                  <a:gd name="connsiteX21" fmla="*/ 38100 w 4942114"/>
                  <a:gd name="connsiteY21" fmla="*/ 1921329 h 2752286"/>
                  <a:gd name="connsiteX22" fmla="*/ 32657 w 4942114"/>
                  <a:gd name="connsiteY22" fmla="*/ 1741715 h 2752286"/>
                  <a:gd name="connsiteX23" fmla="*/ 24493 w 4942114"/>
                  <a:gd name="connsiteY23" fmla="*/ 1521279 h 2752286"/>
                  <a:gd name="connsiteX24" fmla="*/ 16328 w 4942114"/>
                  <a:gd name="connsiteY24" fmla="*/ 1257300 h 2752286"/>
                  <a:gd name="connsiteX25" fmla="*/ 0 w 4942114"/>
                  <a:gd name="connsiteY25" fmla="*/ 781050 h 2752286"/>
                  <a:gd name="connsiteX26" fmla="*/ 168728 w 4942114"/>
                  <a:gd name="connsiteY26" fmla="*/ 688522 h 2752286"/>
                  <a:gd name="connsiteX27" fmla="*/ 171450 w 4942114"/>
                  <a:gd name="connsiteY27" fmla="*/ 653143 h 2752286"/>
                  <a:gd name="connsiteX28" fmla="*/ 381000 w 4942114"/>
                  <a:gd name="connsiteY28" fmla="*/ 642258 h 2752286"/>
                  <a:gd name="connsiteX29" fmla="*/ 381000 w 4942114"/>
                  <a:gd name="connsiteY29" fmla="*/ 707572 h 2752286"/>
                  <a:gd name="connsiteX30" fmla="*/ 1020536 w 4942114"/>
                  <a:gd name="connsiteY30" fmla="*/ 1072243 h 2752286"/>
                  <a:gd name="connsiteX31" fmla="*/ 1132114 w 4942114"/>
                  <a:gd name="connsiteY31" fmla="*/ 1085850 h 2752286"/>
                  <a:gd name="connsiteX32" fmla="*/ 1357993 w 4942114"/>
                  <a:gd name="connsiteY32" fmla="*/ 816429 h 2752286"/>
                  <a:gd name="connsiteX33" fmla="*/ 1355271 w 4942114"/>
                  <a:gd name="connsiteY33" fmla="*/ 696686 h 2752286"/>
                  <a:gd name="connsiteX34" fmla="*/ 1325336 w 4942114"/>
                  <a:gd name="connsiteY34" fmla="*/ 345622 h 2752286"/>
                  <a:gd name="connsiteX35" fmla="*/ 1268487 w 4942114"/>
                  <a:gd name="connsiteY35" fmla="*/ 262755 h 2752286"/>
                  <a:gd name="connsiteX36" fmla="*/ 1529443 w 4942114"/>
                  <a:gd name="connsiteY36" fmla="*/ 38100 h 2752286"/>
                  <a:gd name="connsiteX37" fmla="*/ 1839686 w 4942114"/>
                  <a:gd name="connsiteY37" fmla="*/ 89808 h 2752286"/>
                  <a:gd name="connsiteX38" fmla="*/ 2106386 w 4942114"/>
                  <a:gd name="connsiteY38" fmla="*/ 277586 h 2752286"/>
                  <a:gd name="connsiteX39" fmla="*/ 2198914 w 4942114"/>
                  <a:gd name="connsiteY39" fmla="*/ 438150 h 2752286"/>
                  <a:gd name="connsiteX0" fmla="*/ 2198914 w 4942114"/>
                  <a:gd name="connsiteY0" fmla="*/ 438150 h 2752286"/>
                  <a:gd name="connsiteX1" fmla="*/ 3001736 w 4942114"/>
                  <a:gd name="connsiteY1" fmla="*/ 32658 h 2752286"/>
                  <a:gd name="connsiteX2" fmla="*/ 3559628 w 4942114"/>
                  <a:gd name="connsiteY2" fmla="*/ 0 h 2752286"/>
                  <a:gd name="connsiteX3" fmla="*/ 3962400 w 4942114"/>
                  <a:gd name="connsiteY3" fmla="*/ 244929 h 2752286"/>
                  <a:gd name="connsiteX4" fmla="*/ 4346121 w 4942114"/>
                  <a:gd name="connsiteY4" fmla="*/ 729343 h 2752286"/>
                  <a:gd name="connsiteX5" fmla="*/ 4343400 w 4942114"/>
                  <a:gd name="connsiteY5" fmla="*/ 963386 h 2752286"/>
                  <a:gd name="connsiteX6" fmla="*/ 4370614 w 4942114"/>
                  <a:gd name="connsiteY6" fmla="*/ 887186 h 2752286"/>
                  <a:gd name="connsiteX7" fmla="*/ 4340678 w 4942114"/>
                  <a:gd name="connsiteY7" fmla="*/ 302079 h 2752286"/>
                  <a:gd name="connsiteX8" fmla="*/ 4389664 w 4942114"/>
                  <a:gd name="connsiteY8" fmla="*/ 138793 h 2752286"/>
                  <a:gd name="connsiteX9" fmla="*/ 4629150 w 4942114"/>
                  <a:gd name="connsiteY9" fmla="*/ 329293 h 2752286"/>
                  <a:gd name="connsiteX10" fmla="*/ 4925786 w 4942114"/>
                  <a:gd name="connsiteY10" fmla="*/ 824593 h 2752286"/>
                  <a:gd name="connsiteX11" fmla="*/ 4942114 w 4942114"/>
                  <a:gd name="connsiteY11" fmla="*/ 1436915 h 2752286"/>
                  <a:gd name="connsiteX12" fmla="*/ 4890407 w 4942114"/>
                  <a:gd name="connsiteY12" fmla="*/ 1738993 h 2752286"/>
                  <a:gd name="connsiteX13" fmla="*/ 4242707 w 4942114"/>
                  <a:gd name="connsiteY13" fmla="*/ 2275115 h 2752286"/>
                  <a:gd name="connsiteX14" fmla="*/ 3766457 w 4942114"/>
                  <a:gd name="connsiteY14" fmla="*/ 2558143 h 2752286"/>
                  <a:gd name="connsiteX15" fmla="*/ 3336276 w 4942114"/>
                  <a:gd name="connsiteY15" fmla="*/ 2719372 h 2752286"/>
                  <a:gd name="connsiteX16" fmla="*/ 3172627 w 4942114"/>
                  <a:gd name="connsiteY16" fmla="*/ 2752286 h 2752286"/>
                  <a:gd name="connsiteX17" fmla="*/ 2393164 w 4942114"/>
                  <a:gd name="connsiteY17" fmla="*/ 2388023 h 2752286"/>
                  <a:gd name="connsiteX18" fmla="*/ 1148443 w 4942114"/>
                  <a:gd name="connsiteY18" fmla="*/ 1641022 h 2752286"/>
                  <a:gd name="connsiteX19" fmla="*/ 810986 w 4942114"/>
                  <a:gd name="connsiteY19" fmla="*/ 1684565 h 2752286"/>
                  <a:gd name="connsiteX20" fmla="*/ 421821 w 4942114"/>
                  <a:gd name="connsiteY20" fmla="*/ 2035629 h 2752286"/>
                  <a:gd name="connsiteX21" fmla="*/ 38100 w 4942114"/>
                  <a:gd name="connsiteY21" fmla="*/ 1921329 h 2752286"/>
                  <a:gd name="connsiteX22" fmla="*/ 32657 w 4942114"/>
                  <a:gd name="connsiteY22" fmla="*/ 1741715 h 2752286"/>
                  <a:gd name="connsiteX23" fmla="*/ 24493 w 4942114"/>
                  <a:gd name="connsiteY23" fmla="*/ 1521279 h 2752286"/>
                  <a:gd name="connsiteX24" fmla="*/ 16328 w 4942114"/>
                  <a:gd name="connsiteY24" fmla="*/ 1257300 h 2752286"/>
                  <a:gd name="connsiteX25" fmla="*/ 0 w 4942114"/>
                  <a:gd name="connsiteY25" fmla="*/ 781050 h 2752286"/>
                  <a:gd name="connsiteX26" fmla="*/ 168728 w 4942114"/>
                  <a:gd name="connsiteY26" fmla="*/ 688522 h 2752286"/>
                  <a:gd name="connsiteX27" fmla="*/ 171450 w 4942114"/>
                  <a:gd name="connsiteY27" fmla="*/ 653143 h 2752286"/>
                  <a:gd name="connsiteX28" fmla="*/ 381000 w 4942114"/>
                  <a:gd name="connsiteY28" fmla="*/ 642258 h 2752286"/>
                  <a:gd name="connsiteX29" fmla="*/ 381000 w 4942114"/>
                  <a:gd name="connsiteY29" fmla="*/ 707572 h 2752286"/>
                  <a:gd name="connsiteX30" fmla="*/ 1020536 w 4942114"/>
                  <a:gd name="connsiteY30" fmla="*/ 1072243 h 2752286"/>
                  <a:gd name="connsiteX31" fmla="*/ 1132114 w 4942114"/>
                  <a:gd name="connsiteY31" fmla="*/ 1085850 h 2752286"/>
                  <a:gd name="connsiteX32" fmla="*/ 1357993 w 4942114"/>
                  <a:gd name="connsiteY32" fmla="*/ 816429 h 2752286"/>
                  <a:gd name="connsiteX33" fmla="*/ 1355271 w 4942114"/>
                  <a:gd name="connsiteY33" fmla="*/ 696686 h 2752286"/>
                  <a:gd name="connsiteX34" fmla="*/ 1325336 w 4942114"/>
                  <a:gd name="connsiteY34" fmla="*/ 345622 h 2752286"/>
                  <a:gd name="connsiteX35" fmla="*/ 1268487 w 4942114"/>
                  <a:gd name="connsiteY35" fmla="*/ 262755 h 2752286"/>
                  <a:gd name="connsiteX36" fmla="*/ 1639648 w 4942114"/>
                  <a:gd name="connsiteY36" fmla="*/ 26186 h 2752286"/>
                  <a:gd name="connsiteX37" fmla="*/ 1839686 w 4942114"/>
                  <a:gd name="connsiteY37" fmla="*/ 89808 h 2752286"/>
                  <a:gd name="connsiteX38" fmla="*/ 2106386 w 4942114"/>
                  <a:gd name="connsiteY38" fmla="*/ 277586 h 2752286"/>
                  <a:gd name="connsiteX39" fmla="*/ 2198914 w 4942114"/>
                  <a:gd name="connsiteY39" fmla="*/ 438150 h 2752286"/>
                  <a:gd name="connsiteX0" fmla="*/ 2198914 w 4942114"/>
                  <a:gd name="connsiteY0" fmla="*/ 438150 h 2752286"/>
                  <a:gd name="connsiteX1" fmla="*/ 3001736 w 4942114"/>
                  <a:gd name="connsiteY1" fmla="*/ 32658 h 2752286"/>
                  <a:gd name="connsiteX2" fmla="*/ 3559628 w 4942114"/>
                  <a:gd name="connsiteY2" fmla="*/ 0 h 2752286"/>
                  <a:gd name="connsiteX3" fmla="*/ 3962400 w 4942114"/>
                  <a:gd name="connsiteY3" fmla="*/ 244929 h 2752286"/>
                  <a:gd name="connsiteX4" fmla="*/ 4346121 w 4942114"/>
                  <a:gd name="connsiteY4" fmla="*/ 729343 h 2752286"/>
                  <a:gd name="connsiteX5" fmla="*/ 4343400 w 4942114"/>
                  <a:gd name="connsiteY5" fmla="*/ 963386 h 2752286"/>
                  <a:gd name="connsiteX6" fmla="*/ 4370614 w 4942114"/>
                  <a:gd name="connsiteY6" fmla="*/ 887186 h 2752286"/>
                  <a:gd name="connsiteX7" fmla="*/ 4340678 w 4942114"/>
                  <a:gd name="connsiteY7" fmla="*/ 302079 h 2752286"/>
                  <a:gd name="connsiteX8" fmla="*/ 4389664 w 4942114"/>
                  <a:gd name="connsiteY8" fmla="*/ 138793 h 2752286"/>
                  <a:gd name="connsiteX9" fmla="*/ 4629150 w 4942114"/>
                  <a:gd name="connsiteY9" fmla="*/ 329293 h 2752286"/>
                  <a:gd name="connsiteX10" fmla="*/ 4925786 w 4942114"/>
                  <a:gd name="connsiteY10" fmla="*/ 824593 h 2752286"/>
                  <a:gd name="connsiteX11" fmla="*/ 4942114 w 4942114"/>
                  <a:gd name="connsiteY11" fmla="*/ 1436915 h 2752286"/>
                  <a:gd name="connsiteX12" fmla="*/ 4890407 w 4942114"/>
                  <a:gd name="connsiteY12" fmla="*/ 1738993 h 2752286"/>
                  <a:gd name="connsiteX13" fmla="*/ 4242707 w 4942114"/>
                  <a:gd name="connsiteY13" fmla="*/ 2275115 h 2752286"/>
                  <a:gd name="connsiteX14" fmla="*/ 3766457 w 4942114"/>
                  <a:gd name="connsiteY14" fmla="*/ 2558143 h 2752286"/>
                  <a:gd name="connsiteX15" fmla="*/ 3336276 w 4942114"/>
                  <a:gd name="connsiteY15" fmla="*/ 2719372 h 2752286"/>
                  <a:gd name="connsiteX16" fmla="*/ 3172627 w 4942114"/>
                  <a:gd name="connsiteY16" fmla="*/ 2752286 h 2752286"/>
                  <a:gd name="connsiteX17" fmla="*/ 2393164 w 4942114"/>
                  <a:gd name="connsiteY17" fmla="*/ 2388023 h 2752286"/>
                  <a:gd name="connsiteX18" fmla="*/ 1148443 w 4942114"/>
                  <a:gd name="connsiteY18" fmla="*/ 1641022 h 2752286"/>
                  <a:gd name="connsiteX19" fmla="*/ 810986 w 4942114"/>
                  <a:gd name="connsiteY19" fmla="*/ 1684565 h 2752286"/>
                  <a:gd name="connsiteX20" fmla="*/ 421821 w 4942114"/>
                  <a:gd name="connsiteY20" fmla="*/ 2035629 h 2752286"/>
                  <a:gd name="connsiteX21" fmla="*/ 38100 w 4942114"/>
                  <a:gd name="connsiteY21" fmla="*/ 1921329 h 2752286"/>
                  <a:gd name="connsiteX22" fmla="*/ 32657 w 4942114"/>
                  <a:gd name="connsiteY22" fmla="*/ 1741715 h 2752286"/>
                  <a:gd name="connsiteX23" fmla="*/ 24493 w 4942114"/>
                  <a:gd name="connsiteY23" fmla="*/ 1521279 h 2752286"/>
                  <a:gd name="connsiteX24" fmla="*/ 16328 w 4942114"/>
                  <a:gd name="connsiteY24" fmla="*/ 1257300 h 2752286"/>
                  <a:gd name="connsiteX25" fmla="*/ 0 w 4942114"/>
                  <a:gd name="connsiteY25" fmla="*/ 781050 h 2752286"/>
                  <a:gd name="connsiteX26" fmla="*/ 168728 w 4942114"/>
                  <a:gd name="connsiteY26" fmla="*/ 688522 h 2752286"/>
                  <a:gd name="connsiteX27" fmla="*/ 171450 w 4942114"/>
                  <a:gd name="connsiteY27" fmla="*/ 653143 h 2752286"/>
                  <a:gd name="connsiteX28" fmla="*/ 381000 w 4942114"/>
                  <a:gd name="connsiteY28" fmla="*/ 642258 h 2752286"/>
                  <a:gd name="connsiteX29" fmla="*/ 381000 w 4942114"/>
                  <a:gd name="connsiteY29" fmla="*/ 707572 h 2752286"/>
                  <a:gd name="connsiteX30" fmla="*/ 1020536 w 4942114"/>
                  <a:gd name="connsiteY30" fmla="*/ 1072243 h 2752286"/>
                  <a:gd name="connsiteX31" fmla="*/ 1132114 w 4942114"/>
                  <a:gd name="connsiteY31" fmla="*/ 1085850 h 2752286"/>
                  <a:gd name="connsiteX32" fmla="*/ 1357993 w 4942114"/>
                  <a:gd name="connsiteY32" fmla="*/ 816429 h 2752286"/>
                  <a:gd name="connsiteX33" fmla="*/ 1355271 w 4942114"/>
                  <a:gd name="connsiteY33" fmla="*/ 696686 h 2752286"/>
                  <a:gd name="connsiteX34" fmla="*/ 1325336 w 4942114"/>
                  <a:gd name="connsiteY34" fmla="*/ 345622 h 2752286"/>
                  <a:gd name="connsiteX35" fmla="*/ 1268487 w 4942114"/>
                  <a:gd name="connsiteY35" fmla="*/ 262755 h 2752286"/>
                  <a:gd name="connsiteX36" fmla="*/ 1639648 w 4942114"/>
                  <a:gd name="connsiteY36" fmla="*/ 26186 h 2752286"/>
                  <a:gd name="connsiteX37" fmla="*/ 1937977 w 4942114"/>
                  <a:gd name="connsiteY37" fmla="*/ 202991 h 2752286"/>
                  <a:gd name="connsiteX38" fmla="*/ 2106386 w 4942114"/>
                  <a:gd name="connsiteY38" fmla="*/ 277586 h 2752286"/>
                  <a:gd name="connsiteX39" fmla="*/ 2198914 w 4942114"/>
                  <a:gd name="connsiteY39" fmla="*/ 438150 h 2752286"/>
                  <a:gd name="connsiteX0" fmla="*/ 2198914 w 4942114"/>
                  <a:gd name="connsiteY0" fmla="*/ 438150 h 2752286"/>
                  <a:gd name="connsiteX1" fmla="*/ 3001736 w 4942114"/>
                  <a:gd name="connsiteY1" fmla="*/ 32658 h 2752286"/>
                  <a:gd name="connsiteX2" fmla="*/ 3559628 w 4942114"/>
                  <a:gd name="connsiteY2" fmla="*/ 0 h 2752286"/>
                  <a:gd name="connsiteX3" fmla="*/ 3962400 w 4942114"/>
                  <a:gd name="connsiteY3" fmla="*/ 244929 h 2752286"/>
                  <a:gd name="connsiteX4" fmla="*/ 4346121 w 4942114"/>
                  <a:gd name="connsiteY4" fmla="*/ 729343 h 2752286"/>
                  <a:gd name="connsiteX5" fmla="*/ 4343400 w 4942114"/>
                  <a:gd name="connsiteY5" fmla="*/ 963386 h 2752286"/>
                  <a:gd name="connsiteX6" fmla="*/ 4370614 w 4942114"/>
                  <a:gd name="connsiteY6" fmla="*/ 887186 h 2752286"/>
                  <a:gd name="connsiteX7" fmla="*/ 4340678 w 4942114"/>
                  <a:gd name="connsiteY7" fmla="*/ 302079 h 2752286"/>
                  <a:gd name="connsiteX8" fmla="*/ 4389664 w 4942114"/>
                  <a:gd name="connsiteY8" fmla="*/ 138793 h 2752286"/>
                  <a:gd name="connsiteX9" fmla="*/ 4629150 w 4942114"/>
                  <a:gd name="connsiteY9" fmla="*/ 329293 h 2752286"/>
                  <a:gd name="connsiteX10" fmla="*/ 4925786 w 4942114"/>
                  <a:gd name="connsiteY10" fmla="*/ 824593 h 2752286"/>
                  <a:gd name="connsiteX11" fmla="*/ 4942114 w 4942114"/>
                  <a:gd name="connsiteY11" fmla="*/ 1436915 h 2752286"/>
                  <a:gd name="connsiteX12" fmla="*/ 4890407 w 4942114"/>
                  <a:gd name="connsiteY12" fmla="*/ 1738993 h 2752286"/>
                  <a:gd name="connsiteX13" fmla="*/ 4242707 w 4942114"/>
                  <a:gd name="connsiteY13" fmla="*/ 2275115 h 2752286"/>
                  <a:gd name="connsiteX14" fmla="*/ 3766457 w 4942114"/>
                  <a:gd name="connsiteY14" fmla="*/ 2558143 h 2752286"/>
                  <a:gd name="connsiteX15" fmla="*/ 3336276 w 4942114"/>
                  <a:gd name="connsiteY15" fmla="*/ 2719372 h 2752286"/>
                  <a:gd name="connsiteX16" fmla="*/ 3172627 w 4942114"/>
                  <a:gd name="connsiteY16" fmla="*/ 2752286 h 2752286"/>
                  <a:gd name="connsiteX17" fmla="*/ 2393164 w 4942114"/>
                  <a:gd name="connsiteY17" fmla="*/ 2388023 h 2752286"/>
                  <a:gd name="connsiteX18" fmla="*/ 1148443 w 4942114"/>
                  <a:gd name="connsiteY18" fmla="*/ 1641022 h 2752286"/>
                  <a:gd name="connsiteX19" fmla="*/ 810986 w 4942114"/>
                  <a:gd name="connsiteY19" fmla="*/ 1684565 h 2752286"/>
                  <a:gd name="connsiteX20" fmla="*/ 421821 w 4942114"/>
                  <a:gd name="connsiteY20" fmla="*/ 2035629 h 2752286"/>
                  <a:gd name="connsiteX21" fmla="*/ 38100 w 4942114"/>
                  <a:gd name="connsiteY21" fmla="*/ 1921329 h 2752286"/>
                  <a:gd name="connsiteX22" fmla="*/ 32657 w 4942114"/>
                  <a:gd name="connsiteY22" fmla="*/ 1741715 h 2752286"/>
                  <a:gd name="connsiteX23" fmla="*/ 24493 w 4942114"/>
                  <a:gd name="connsiteY23" fmla="*/ 1521279 h 2752286"/>
                  <a:gd name="connsiteX24" fmla="*/ 16328 w 4942114"/>
                  <a:gd name="connsiteY24" fmla="*/ 1257300 h 2752286"/>
                  <a:gd name="connsiteX25" fmla="*/ 0 w 4942114"/>
                  <a:gd name="connsiteY25" fmla="*/ 781050 h 2752286"/>
                  <a:gd name="connsiteX26" fmla="*/ 168728 w 4942114"/>
                  <a:gd name="connsiteY26" fmla="*/ 688522 h 2752286"/>
                  <a:gd name="connsiteX27" fmla="*/ 171450 w 4942114"/>
                  <a:gd name="connsiteY27" fmla="*/ 653143 h 2752286"/>
                  <a:gd name="connsiteX28" fmla="*/ 381000 w 4942114"/>
                  <a:gd name="connsiteY28" fmla="*/ 642258 h 2752286"/>
                  <a:gd name="connsiteX29" fmla="*/ 381000 w 4942114"/>
                  <a:gd name="connsiteY29" fmla="*/ 707572 h 2752286"/>
                  <a:gd name="connsiteX30" fmla="*/ 1020536 w 4942114"/>
                  <a:gd name="connsiteY30" fmla="*/ 1072243 h 2752286"/>
                  <a:gd name="connsiteX31" fmla="*/ 1132114 w 4942114"/>
                  <a:gd name="connsiteY31" fmla="*/ 1085850 h 2752286"/>
                  <a:gd name="connsiteX32" fmla="*/ 1357993 w 4942114"/>
                  <a:gd name="connsiteY32" fmla="*/ 816429 h 2752286"/>
                  <a:gd name="connsiteX33" fmla="*/ 1355271 w 4942114"/>
                  <a:gd name="connsiteY33" fmla="*/ 696686 h 2752286"/>
                  <a:gd name="connsiteX34" fmla="*/ 1325336 w 4942114"/>
                  <a:gd name="connsiteY34" fmla="*/ 345622 h 2752286"/>
                  <a:gd name="connsiteX35" fmla="*/ 1268487 w 4942114"/>
                  <a:gd name="connsiteY35" fmla="*/ 262755 h 2752286"/>
                  <a:gd name="connsiteX36" fmla="*/ 1639648 w 4942114"/>
                  <a:gd name="connsiteY36" fmla="*/ 26186 h 2752286"/>
                  <a:gd name="connsiteX37" fmla="*/ 1937977 w 4942114"/>
                  <a:gd name="connsiteY37" fmla="*/ 202991 h 2752286"/>
                  <a:gd name="connsiteX38" fmla="*/ 2082558 w 4942114"/>
                  <a:gd name="connsiteY38" fmla="*/ 298436 h 2752286"/>
                  <a:gd name="connsiteX39" fmla="*/ 2198914 w 4942114"/>
                  <a:gd name="connsiteY39" fmla="*/ 438150 h 2752286"/>
                  <a:gd name="connsiteX0" fmla="*/ 2198914 w 4942114"/>
                  <a:gd name="connsiteY0" fmla="*/ 420279 h 2752286"/>
                  <a:gd name="connsiteX1" fmla="*/ 3001736 w 4942114"/>
                  <a:gd name="connsiteY1" fmla="*/ 32658 h 2752286"/>
                  <a:gd name="connsiteX2" fmla="*/ 3559628 w 4942114"/>
                  <a:gd name="connsiteY2" fmla="*/ 0 h 2752286"/>
                  <a:gd name="connsiteX3" fmla="*/ 3962400 w 4942114"/>
                  <a:gd name="connsiteY3" fmla="*/ 244929 h 2752286"/>
                  <a:gd name="connsiteX4" fmla="*/ 4346121 w 4942114"/>
                  <a:gd name="connsiteY4" fmla="*/ 729343 h 2752286"/>
                  <a:gd name="connsiteX5" fmla="*/ 4343400 w 4942114"/>
                  <a:gd name="connsiteY5" fmla="*/ 963386 h 2752286"/>
                  <a:gd name="connsiteX6" fmla="*/ 4370614 w 4942114"/>
                  <a:gd name="connsiteY6" fmla="*/ 887186 h 2752286"/>
                  <a:gd name="connsiteX7" fmla="*/ 4340678 w 4942114"/>
                  <a:gd name="connsiteY7" fmla="*/ 302079 h 2752286"/>
                  <a:gd name="connsiteX8" fmla="*/ 4389664 w 4942114"/>
                  <a:gd name="connsiteY8" fmla="*/ 138793 h 2752286"/>
                  <a:gd name="connsiteX9" fmla="*/ 4629150 w 4942114"/>
                  <a:gd name="connsiteY9" fmla="*/ 329293 h 2752286"/>
                  <a:gd name="connsiteX10" fmla="*/ 4925786 w 4942114"/>
                  <a:gd name="connsiteY10" fmla="*/ 824593 h 2752286"/>
                  <a:gd name="connsiteX11" fmla="*/ 4942114 w 4942114"/>
                  <a:gd name="connsiteY11" fmla="*/ 1436915 h 2752286"/>
                  <a:gd name="connsiteX12" fmla="*/ 4890407 w 4942114"/>
                  <a:gd name="connsiteY12" fmla="*/ 1738993 h 2752286"/>
                  <a:gd name="connsiteX13" fmla="*/ 4242707 w 4942114"/>
                  <a:gd name="connsiteY13" fmla="*/ 2275115 h 2752286"/>
                  <a:gd name="connsiteX14" fmla="*/ 3766457 w 4942114"/>
                  <a:gd name="connsiteY14" fmla="*/ 2558143 h 2752286"/>
                  <a:gd name="connsiteX15" fmla="*/ 3336276 w 4942114"/>
                  <a:gd name="connsiteY15" fmla="*/ 2719372 h 2752286"/>
                  <a:gd name="connsiteX16" fmla="*/ 3172627 w 4942114"/>
                  <a:gd name="connsiteY16" fmla="*/ 2752286 h 2752286"/>
                  <a:gd name="connsiteX17" fmla="*/ 2393164 w 4942114"/>
                  <a:gd name="connsiteY17" fmla="*/ 2388023 h 2752286"/>
                  <a:gd name="connsiteX18" fmla="*/ 1148443 w 4942114"/>
                  <a:gd name="connsiteY18" fmla="*/ 1641022 h 2752286"/>
                  <a:gd name="connsiteX19" fmla="*/ 810986 w 4942114"/>
                  <a:gd name="connsiteY19" fmla="*/ 1684565 h 2752286"/>
                  <a:gd name="connsiteX20" fmla="*/ 421821 w 4942114"/>
                  <a:gd name="connsiteY20" fmla="*/ 2035629 h 2752286"/>
                  <a:gd name="connsiteX21" fmla="*/ 38100 w 4942114"/>
                  <a:gd name="connsiteY21" fmla="*/ 1921329 h 2752286"/>
                  <a:gd name="connsiteX22" fmla="*/ 32657 w 4942114"/>
                  <a:gd name="connsiteY22" fmla="*/ 1741715 h 2752286"/>
                  <a:gd name="connsiteX23" fmla="*/ 24493 w 4942114"/>
                  <a:gd name="connsiteY23" fmla="*/ 1521279 h 2752286"/>
                  <a:gd name="connsiteX24" fmla="*/ 16328 w 4942114"/>
                  <a:gd name="connsiteY24" fmla="*/ 1257300 h 2752286"/>
                  <a:gd name="connsiteX25" fmla="*/ 0 w 4942114"/>
                  <a:gd name="connsiteY25" fmla="*/ 781050 h 2752286"/>
                  <a:gd name="connsiteX26" fmla="*/ 168728 w 4942114"/>
                  <a:gd name="connsiteY26" fmla="*/ 688522 h 2752286"/>
                  <a:gd name="connsiteX27" fmla="*/ 171450 w 4942114"/>
                  <a:gd name="connsiteY27" fmla="*/ 653143 h 2752286"/>
                  <a:gd name="connsiteX28" fmla="*/ 381000 w 4942114"/>
                  <a:gd name="connsiteY28" fmla="*/ 642258 h 2752286"/>
                  <a:gd name="connsiteX29" fmla="*/ 381000 w 4942114"/>
                  <a:gd name="connsiteY29" fmla="*/ 707572 h 2752286"/>
                  <a:gd name="connsiteX30" fmla="*/ 1020536 w 4942114"/>
                  <a:gd name="connsiteY30" fmla="*/ 1072243 h 2752286"/>
                  <a:gd name="connsiteX31" fmla="*/ 1132114 w 4942114"/>
                  <a:gd name="connsiteY31" fmla="*/ 1085850 h 2752286"/>
                  <a:gd name="connsiteX32" fmla="*/ 1357993 w 4942114"/>
                  <a:gd name="connsiteY32" fmla="*/ 816429 h 2752286"/>
                  <a:gd name="connsiteX33" fmla="*/ 1355271 w 4942114"/>
                  <a:gd name="connsiteY33" fmla="*/ 696686 h 2752286"/>
                  <a:gd name="connsiteX34" fmla="*/ 1325336 w 4942114"/>
                  <a:gd name="connsiteY34" fmla="*/ 345622 h 2752286"/>
                  <a:gd name="connsiteX35" fmla="*/ 1268487 w 4942114"/>
                  <a:gd name="connsiteY35" fmla="*/ 262755 h 2752286"/>
                  <a:gd name="connsiteX36" fmla="*/ 1639648 w 4942114"/>
                  <a:gd name="connsiteY36" fmla="*/ 26186 h 2752286"/>
                  <a:gd name="connsiteX37" fmla="*/ 1937977 w 4942114"/>
                  <a:gd name="connsiteY37" fmla="*/ 202991 h 2752286"/>
                  <a:gd name="connsiteX38" fmla="*/ 2082558 w 4942114"/>
                  <a:gd name="connsiteY38" fmla="*/ 298436 h 2752286"/>
                  <a:gd name="connsiteX39" fmla="*/ 2198914 w 4942114"/>
                  <a:gd name="connsiteY39" fmla="*/ 420279 h 2752286"/>
                  <a:gd name="connsiteX0" fmla="*/ 2198914 w 4942114"/>
                  <a:gd name="connsiteY0" fmla="*/ 420279 h 2752286"/>
                  <a:gd name="connsiteX1" fmla="*/ 3001736 w 4942114"/>
                  <a:gd name="connsiteY1" fmla="*/ 32658 h 2752286"/>
                  <a:gd name="connsiteX2" fmla="*/ 3559628 w 4942114"/>
                  <a:gd name="connsiteY2" fmla="*/ 0 h 2752286"/>
                  <a:gd name="connsiteX3" fmla="*/ 3962400 w 4942114"/>
                  <a:gd name="connsiteY3" fmla="*/ 244929 h 2752286"/>
                  <a:gd name="connsiteX4" fmla="*/ 4346121 w 4942114"/>
                  <a:gd name="connsiteY4" fmla="*/ 729343 h 2752286"/>
                  <a:gd name="connsiteX5" fmla="*/ 4343400 w 4942114"/>
                  <a:gd name="connsiteY5" fmla="*/ 963386 h 2752286"/>
                  <a:gd name="connsiteX6" fmla="*/ 4370614 w 4942114"/>
                  <a:gd name="connsiteY6" fmla="*/ 887186 h 2752286"/>
                  <a:gd name="connsiteX7" fmla="*/ 4340678 w 4942114"/>
                  <a:gd name="connsiteY7" fmla="*/ 302079 h 2752286"/>
                  <a:gd name="connsiteX8" fmla="*/ 4389664 w 4942114"/>
                  <a:gd name="connsiteY8" fmla="*/ 138793 h 2752286"/>
                  <a:gd name="connsiteX9" fmla="*/ 4629150 w 4942114"/>
                  <a:gd name="connsiteY9" fmla="*/ 329293 h 2752286"/>
                  <a:gd name="connsiteX10" fmla="*/ 4925786 w 4942114"/>
                  <a:gd name="connsiteY10" fmla="*/ 824593 h 2752286"/>
                  <a:gd name="connsiteX11" fmla="*/ 4942114 w 4942114"/>
                  <a:gd name="connsiteY11" fmla="*/ 1436915 h 2752286"/>
                  <a:gd name="connsiteX12" fmla="*/ 4890407 w 4942114"/>
                  <a:gd name="connsiteY12" fmla="*/ 1738993 h 2752286"/>
                  <a:gd name="connsiteX13" fmla="*/ 4242707 w 4942114"/>
                  <a:gd name="connsiteY13" fmla="*/ 2275115 h 2752286"/>
                  <a:gd name="connsiteX14" fmla="*/ 3766457 w 4942114"/>
                  <a:gd name="connsiteY14" fmla="*/ 2558143 h 2752286"/>
                  <a:gd name="connsiteX15" fmla="*/ 3336276 w 4942114"/>
                  <a:gd name="connsiteY15" fmla="*/ 2719372 h 2752286"/>
                  <a:gd name="connsiteX16" fmla="*/ 3172627 w 4942114"/>
                  <a:gd name="connsiteY16" fmla="*/ 2752286 h 2752286"/>
                  <a:gd name="connsiteX17" fmla="*/ 2393164 w 4942114"/>
                  <a:gd name="connsiteY17" fmla="*/ 2388023 h 2752286"/>
                  <a:gd name="connsiteX18" fmla="*/ 1148443 w 4942114"/>
                  <a:gd name="connsiteY18" fmla="*/ 1641022 h 2752286"/>
                  <a:gd name="connsiteX19" fmla="*/ 810986 w 4942114"/>
                  <a:gd name="connsiteY19" fmla="*/ 1684565 h 2752286"/>
                  <a:gd name="connsiteX20" fmla="*/ 421821 w 4942114"/>
                  <a:gd name="connsiteY20" fmla="*/ 2035629 h 2752286"/>
                  <a:gd name="connsiteX21" fmla="*/ 38100 w 4942114"/>
                  <a:gd name="connsiteY21" fmla="*/ 1921329 h 2752286"/>
                  <a:gd name="connsiteX22" fmla="*/ 32657 w 4942114"/>
                  <a:gd name="connsiteY22" fmla="*/ 1741715 h 2752286"/>
                  <a:gd name="connsiteX23" fmla="*/ 24493 w 4942114"/>
                  <a:gd name="connsiteY23" fmla="*/ 1521279 h 2752286"/>
                  <a:gd name="connsiteX24" fmla="*/ 16328 w 4942114"/>
                  <a:gd name="connsiteY24" fmla="*/ 1257300 h 2752286"/>
                  <a:gd name="connsiteX25" fmla="*/ 0 w 4942114"/>
                  <a:gd name="connsiteY25" fmla="*/ 781050 h 2752286"/>
                  <a:gd name="connsiteX26" fmla="*/ 168728 w 4942114"/>
                  <a:gd name="connsiteY26" fmla="*/ 688522 h 2752286"/>
                  <a:gd name="connsiteX27" fmla="*/ 171450 w 4942114"/>
                  <a:gd name="connsiteY27" fmla="*/ 653143 h 2752286"/>
                  <a:gd name="connsiteX28" fmla="*/ 381000 w 4942114"/>
                  <a:gd name="connsiteY28" fmla="*/ 642258 h 2752286"/>
                  <a:gd name="connsiteX29" fmla="*/ 1020536 w 4942114"/>
                  <a:gd name="connsiteY29" fmla="*/ 1072243 h 2752286"/>
                  <a:gd name="connsiteX30" fmla="*/ 1132114 w 4942114"/>
                  <a:gd name="connsiteY30" fmla="*/ 1085850 h 2752286"/>
                  <a:gd name="connsiteX31" fmla="*/ 1357993 w 4942114"/>
                  <a:gd name="connsiteY31" fmla="*/ 816429 h 2752286"/>
                  <a:gd name="connsiteX32" fmla="*/ 1355271 w 4942114"/>
                  <a:gd name="connsiteY32" fmla="*/ 696686 h 2752286"/>
                  <a:gd name="connsiteX33" fmla="*/ 1325336 w 4942114"/>
                  <a:gd name="connsiteY33" fmla="*/ 345622 h 2752286"/>
                  <a:gd name="connsiteX34" fmla="*/ 1268487 w 4942114"/>
                  <a:gd name="connsiteY34" fmla="*/ 262755 h 2752286"/>
                  <a:gd name="connsiteX35" fmla="*/ 1639648 w 4942114"/>
                  <a:gd name="connsiteY35" fmla="*/ 26186 h 2752286"/>
                  <a:gd name="connsiteX36" fmla="*/ 1937977 w 4942114"/>
                  <a:gd name="connsiteY36" fmla="*/ 202991 h 2752286"/>
                  <a:gd name="connsiteX37" fmla="*/ 2082558 w 4942114"/>
                  <a:gd name="connsiteY37" fmla="*/ 298436 h 2752286"/>
                  <a:gd name="connsiteX38" fmla="*/ 2198914 w 4942114"/>
                  <a:gd name="connsiteY38" fmla="*/ 420279 h 2752286"/>
                  <a:gd name="connsiteX0" fmla="*/ 2198914 w 4942114"/>
                  <a:gd name="connsiteY0" fmla="*/ 420279 h 2752286"/>
                  <a:gd name="connsiteX1" fmla="*/ 3001736 w 4942114"/>
                  <a:gd name="connsiteY1" fmla="*/ 32658 h 2752286"/>
                  <a:gd name="connsiteX2" fmla="*/ 3559628 w 4942114"/>
                  <a:gd name="connsiteY2" fmla="*/ 0 h 2752286"/>
                  <a:gd name="connsiteX3" fmla="*/ 3962400 w 4942114"/>
                  <a:gd name="connsiteY3" fmla="*/ 244929 h 2752286"/>
                  <a:gd name="connsiteX4" fmla="*/ 4346121 w 4942114"/>
                  <a:gd name="connsiteY4" fmla="*/ 729343 h 2752286"/>
                  <a:gd name="connsiteX5" fmla="*/ 4343400 w 4942114"/>
                  <a:gd name="connsiteY5" fmla="*/ 963386 h 2752286"/>
                  <a:gd name="connsiteX6" fmla="*/ 4370614 w 4942114"/>
                  <a:gd name="connsiteY6" fmla="*/ 887186 h 2752286"/>
                  <a:gd name="connsiteX7" fmla="*/ 4340678 w 4942114"/>
                  <a:gd name="connsiteY7" fmla="*/ 302079 h 2752286"/>
                  <a:gd name="connsiteX8" fmla="*/ 4408608 w 4942114"/>
                  <a:gd name="connsiteY8" fmla="*/ 44076 h 2752286"/>
                  <a:gd name="connsiteX9" fmla="*/ 4629150 w 4942114"/>
                  <a:gd name="connsiteY9" fmla="*/ 329293 h 2752286"/>
                  <a:gd name="connsiteX10" fmla="*/ 4925786 w 4942114"/>
                  <a:gd name="connsiteY10" fmla="*/ 824593 h 2752286"/>
                  <a:gd name="connsiteX11" fmla="*/ 4942114 w 4942114"/>
                  <a:gd name="connsiteY11" fmla="*/ 1436915 h 2752286"/>
                  <a:gd name="connsiteX12" fmla="*/ 4890407 w 4942114"/>
                  <a:gd name="connsiteY12" fmla="*/ 1738993 h 2752286"/>
                  <a:gd name="connsiteX13" fmla="*/ 4242707 w 4942114"/>
                  <a:gd name="connsiteY13" fmla="*/ 2275115 h 2752286"/>
                  <a:gd name="connsiteX14" fmla="*/ 3766457 w 4942114"/>
                  <a:gd name="connsiteY14" fmla="*/ 2558143 h 2752286"/>
                  <a:gd name="connsiteX15" fmla="*/ 3336276 w 4942114"/>
                  <a:gd name="connsiteY15" fmla="*/ 2719372 h 2752286"/>
                  <a:gd name="connsiteX16" fmla="*/ 3172627 w 4942114"/>
                  <a:gd name="connsiteY16" fmla="*/ 2752286 h 2752286"/>
                  <a:gd name="connsiteX17" fmla="*/ 2393164 w 4942114"/>
                  <a:gd name="connsiteY17" fmla="*/ 2388023 h 2752286"/>
                  <a:gd name="connsiteX18" fmla="*/ 1148443 w 4942114"/>
                  <a:gd name="connsiteY18" fmla="*/ 1641022 h 2752286"/>
                  <a:gd name="connsiteX19" fmla="*/ 810986 w 4942114"/>
                  <a:gd name="connsiteY19" fmla="*/ 1684565 h 2752286"/>
                  <a:gd name="connsiteX20" fmla="*/ 421821 w 4942114"/>
                  <a:gd name="connsiteY20" fmla="*/ 2035629 h 2752286"/>
                  <a:gd name="connsiteX21" fmla="*/ 38100 w 4942114"/>
                  <a:gd name="connsiteY21" fmla="*/ 1921329 h 2752286"/>
                  <a:gd name="connsiteX22" fmla="*/ 32657 w 4942114"/>
                  <a:gd name="connsiteY22" fmla="*/ 1741715 h 2752286"/>
                  <a:gd name="connsiteX23" fmla="*/ 24493 w 4942114"/>
                  <a:gd name="connsiteY23" fmla="*/ 1521279 h 2752286"/>
                  <a:gd name="connsiteX24" fmla="*/ 16328 w 4942114"/>
                  <a:gd name="connsiteY24" fmla="*/ 1257300 h 2752286"/>
                  <a:gd name="connsiteX25" fmla="*/ 0 w 4942114"/>
                  <a:gd name="connsiteY25" fmla="*/ 781050 h 2752286"/>
                  <a:gd name="connsiteX26" fmla="*/ 168728 w 4942114"/>
                  <a:gd name="connsiteY26" fmla="*/ 688522 h 2752286"/>
                  <a:gd name="connsiteX27" fmla="*/ 171450 w 4942114"/>
                  <a:gd name="connsiteY27" fmla="*/ 653143 h 2752286"/>
                  <a:gd name="connsiteX28" fmla="*/ 381000 w 4942114"/>
                  <a:gd name="connsiteY28" fmla="*/ 642258 h 2752286"/>
                  <a:gd name="connsiteX29" fmla="*/ 1020536 w 4942114"/>
                  <a:gd name="connsiteY29" fmla="*/ 1072243 h 2752286"/>
                  <a:gd name="connsiteX30" fmla="*/ 1132114 w 4942114"/>
                  <a:gd name="connsiteY30" fmla="*/ 1085850 h 2752286"/>
                  <a:gd name="connsiteX31" fmla="*/ 1357993 w 4942114"/>
                  <a:gd name="connsiteY31" fmla="*/ 816429 h 2752286"/>
                  <a:gd name="connsiteX32" fmla="*/ 1355271 w 4942114"/>
                  <a:gd name="connsiteY32" fmla="*/ 696686 h 2752286"/>
                  <a:gd name="connsiteX33" fmla="*/ 1325336 w 4942114"/>
                  <a:gd name="connsiteY33" fmla="*/ 345622 h 2752286"/>
                  <a:gd name="connsiteX34" fmla="*/ 1268487 w 4942114"/>
                  <a:gd name="connsiteY34" fmla="*/ 262755 h 2752286"/>
                  <a:gd name="connsiteX35" fmla="*/ 1639648 w 4942114"/>
                  <a:gd name="connsiteY35" fmla="*/ 26186 h 2752286"/>
                  <a:gd name="connsiteX36" fmla="*/ 1937977 w 4942114"/>
                  <a:gd name="connsiteY36" fmla="*/ 202991 h 2752286"/>
                  <a:gd name="connsiteX37" fmla="*/ 2082558 w 4942114"/>
                  <a:gd name="connsiteY37" fmla="*/ 298436 h 2752286"/>
                  <a:gd name="connsiteX38" fmla="*/ 2198914 w 4942114"/>
                  <a:gd name="connsiteY38" fmla="*/ 420279 h 2752286"/>
                  <a:gd name="connsiteX0" fmla="*/ 2198914 w 4942114"/>
                  <a:gd name="connsiteY0" fmla="*/ 420279 h 2752286"/>
                  <a:gd name="connsiteX1" fmla="*/ 3001736 w 4942114"/>
                  <a:gd name="connsiteY1" fmla="*/ 32658 h 2752286"/>
                  <a:gd name="connsiteX2" fmla="*/ 3559628 w 4942114"/>
                  <a:gd name="connsiteY2" fmla="*/ 0 h 2752286"/>
                  <a:gd name="connsiteX3" fmla="*/ 3962400 w 4942114"/>
                  <a:gd name="connsiteY3" fmla="*/ 244929 h 2752286"/>
                  <a:gd name="connsiteX4" fmla="*/ 4346121 w 4942114"/>
                  <a:gd name="connsiteY4" fmla="*/ 729343 h 2752286"/>
                  <a:gd name="connsiteX5" fmla="*/ 4343400 w 4942114"/>
                  <a:gd name="connsiteY5" fmla="*/ 963386 h 2752286"/>
                  <a:gd name="connsiteX6" fmla="*/ 4370614 w 4942114"/>
                  <a:gd name="connsiteY6" fmla="*/ 887186 h 2752286"/>
                  <a:gd name="connsiteX7" fmla="*/ 4340678 w 4942114"/>
                  <a:gd name="connsiteY7" fmla="*/ 302079 h 2752286"/>
                  <a:gd name="connsiteX8" fmla="*/ 4408608 w 4942114"/>
                  <a:gd name="connsiteY8" fmla="*/ 44076 h 2752286"/>
                  <a:gd name="connsiteX9" fmla="*/ 4679665 w 4942114"/>
                  <a:gd name="connsiteY9" fmla="*/ 259834 h 2752286"/>
                  <a:gd name="connsiteX10" fmla="*/ 4925786 w 4942114"/>
                  <a:gd name="connsiteY10" fmla="*/ 824593 h 2752286"/>
                  <a:gd name="connsiteX11" fmla="*/ 4942114 w 4942114"/>
                  <a:gd name="connsiteY11" fmla="*/ 1436915 h 2752286"/>
                  <a:gd name="connsiteX12" fmla="*/ 4890407 w 4942114"/>
                  <a:gd name="connsiteY12" fmla="*/ 1738993 h 2752286"/>
                  <a:gd name="connsiteX13" fmla="*/ 4242707 w 4942114"/>
                  <a:gd name="connsiteY13" fmla="*/ 2275115 h 2752286"/>
                  <a:gd name="connsiteX14" fmla="*/ 3766457 w 4942114"/>
                  <a:gd name="connsiteY14" fmla="*/ 2558143 h 2752286"/>
                  <a:gd name="connsiteX15" fmla="*/ 3336276 w 4942114"/>
                  <a:gd name="connsiteY15" fmla="*/ 2719372 h 2752286"/>
                  <a:gd name="connsiteX16" fmla="*/ 3172627 w 4942114"/>
                  <a:gd name="connsiteY16" fmla="*/ 2752286 h 2752286"/>
                  <a:gd name="connsiteX17" fmla="*/ 2393164 w 4942114"/>
                  <a:gd name="connsiteY17" fmla="*/ 2388023 h 2752286"/>
                  <a:gd name="connsiteX18" fmla="*/ 1148443 w 4942114"/>
                  <a:gd name="connsiteY18" fmla="*/ 1641022 h 2752286"/>
                  <a:gd name="connsiteX19" fmla="*/ 810986 w 4942114"/>
                  <a:gd name="connsiteY19" fmla="*/ 1684565 h 2752286"/>
                  <a:gd name="connsiteX20" fmla="*/ 421821 w 4942114"/>
                  <a:gd name="connsiteY20" fmla="*/ 2035629 h 2752286"/>
                  <a:gd name="connsiteX21" fmla="*/ 38100 w 4942114"/>
                  <a:gd name="connsiteY21" fmla="*/ 1921329 h 2752286"/>
                  <a:gd name="connsiteX22" fmla="*/ 32657 w 4942114"/>
                  <a:gd name="connsiteY22" fmla="*/ 1741715 h 2752286"/>
                  <a:gd name="connsiteX23" fmla="*/ 24493 w 4942114"/>
                  <a:gd name="connsiteY23" fmla="*/ 1521279 h 2752286"/>
                  <a:gd name="connsiteX24" fmla="*/ 16328 w 4942114"/>
                  <a:gd name="connsiteY24" fmla="*/ 1257300 h 2752286"/>
                  <a:gd name="connsiteX25" fmla="*/ 0 w 4942114"/>
                  <a:gd name="connsiteY25" fmla="*/ 781050 h 2752286"/>
                  <a:gd name="connsiteX26" fmla="*/ 168728 w 4942114"/>
                  <a:gd name="connsiteY26" fmla="*/ 688522 h 2752286"/>
                  <a:gd name="connsiteX27" fmla="*/ 171450 w 4942114"/>
                  <a:gd name="connsiteY27" fmla="*/ 653143 h 2752286"/>
                  <a:gd name="connsiteX28" fmla="*/ 381000 w 4942114"/>
                  <a:gd name="connsiteY28" fmla="*/ 642258 h 2752286"/>
                  <a:gd name="connsiteX29" fmla="*/ 1020536 w 4942114"/>
                  <a:gd name="connsiteY29" fmla="*/ 1072243 h 2752286"/>
                  <a:gd name="connsiteX30" fmla="*/ 1132114 w 4942114"/>
                  <a:gd name="connsiteY30" fmla="*/ 1085850 h 2752286"/>
                  <a:gd name="connsiteX31" fmla="*/ 1357993 w 4942114"/>
                  <a:gd name="connsiteY31" fmla="*/ 816429 h 2752286"/>
                  <a:gd name="connsiteX32" fmla="*/ 1355271 w 4942114"/>
                  <a:gd name="connsiteY32" fmla="*/ 696686 h 2752286"/>
                  <a:gd name="connsiteX33" fmla="*/ 1325336 w 4942114"/>
                  <a:gd name="connsiteY33" fmla="*/ 345622 h 2752286"/>
                  <a:gd name="connsiteX34" fmla="*/ 1268487 w 4942114"/>
                  <a:gd name="connsiteY34" fmla="*/ 262755 h 2752286"/>
                  <a:gd name="connsiteX35" fmla="*/ 1639648 w 4942114"/>
                  <a:gd name="connsiteY35" fmla="*/ 26186 h 2752286"/>
                  <a:gd name="connsiteX36" fmla="*/ 1937977 w 4942114"/>
                  <a:gd name="connsiteY36" fmla="*/ 202991 h 2752286"/>
                  <a:gd name="connsiteX37" fmla="*/ 2082558 w 4942114"/>
                  <a:gd name="connsiteY37" fmla="*/ 298436 h 2752286"/>
                  <a:gd name="connsiteX38" fmla="*/ 2198914 w 4942114"/>
                  <a:gd name="connsiteY38" fmla="*/ 420279 h 2752286"/>
                  <a:gd name="connsiteX0" fmla="*/ 2198914 w 5001560"/>
                  <a:gd name="connsiteY0" fmla="*/ 420279 h 2752286"/>
                  <a:gd name="connsiteX1" fmla="*/ 3001736 w 5001560"/>
                  <a:gd name="connsiteY1" fmla="*/ 32658 h 2752286"/>
                  <a:gd name="connsiteX2" fmla="*/ 3559628 w 5001560"/>
                  <a:gd name="connsiteY2" fmla="*/ 0 h 2752286"/>
                  <a:gd name="connsiteX3" fmla="*/ 3962400 w 5001560"/>
                  <a:gd name="connsiteY3" fmla="*/ 244929 h 2752286"/>
                  <a:gd name="connsiteX4" fmla="*/ 4346121 w 5001560"/>
                  <a:gd name="connsiteY4" fmla="*/ 729343 h 2752286"/>
                  <a:gd name="connsiteX5" fmla="*/ 4343400 w 5001560"/>
                  <a:gd name="connsiteY5" fmla="*/ 963386 h 2752286"/>
                  <a:gd name="connsiteX6" fmla="*/ 4370614 w 5001560"/>
                  <a:gd name="connsiteY6" fmla="*/ 887186 h 2752286"/>
                  <a:gd name="connsiteX7" fmla="*/ 4340678 w 5001560"/>
                  <a:gd name="connsiteY7" fmla="*/ 302079 h 2752286"/>
                  <a:gd name="connsiteX8" fmla="*/ 4408608 w 5001560"/>
                  <a:gd name="connsiteY8" fmla="*/ 44076 h 2752286"/>
                  <a:gd name="connsiteX9" fmla="*/ 4679665 w 5001560"/>
                  <a:gd name="connsiteY9" fmla="*/ 259834 h 2752286"/>
                  <a:gd name="connsiteX10" fmla="*/ 5001560 w 5001560"/>
                  <a:gd name="connsiteY10" fmla="*/ 824595 h 2752286"/>
                  <a:gd name="connsiteX11" fmla="*/ 4942114 w 5001560"/>
                  <a:gd name="connsiteY11" fmla="*/ 1436915 h 2752286"/>
                  <a:gd name="connsiteX12" fmla="*/ 4890407 w 5001560"/>
                  <a:gd name="connsiteY12" fmla="*/ 1738993 h 2752286"/>
                  <a:gd name="connsiteX13" fmla="*/ 4242707 w 5001560"/>
                  <a:gd name="connsiteY13" fmla="*/ 2275115 h 2752286"/>
                  <a:gd name="connsiteX14" fmla="*/ 3766457 w 5001560"/>
                  <a:gd name="connsiteY14" fmla="*/ 2558143 h 2752286"/>
                  <a:gd name="connsiteX15" fmla="*/ 3336276 w 5001560"/>
                  <a:gd name="connsiteY15" fmla="*/ 2719372 h 2752286"/>
                  <a:gd name="connsiteX16" fmla="*/ 3172627 w 5001560"/>
                  <a:gd name="connsiteY16" fmla="*/ 2752286 h 2752286"/>
                  <a:gd name="connsiteX17" fmla="*/ 2393164 w 5001560"/>
                  <a:gd name="connsiteY17" fmla="*/ 2388023 h 2752286"/>
                  <a:gd name="connsiteX18" fmla="*/ 1148443 w 5001560"/>
                  <a:gd name="connsiteY18" fmla="*/ 1641022 h 2752286"/>
                  <a:gd name="connsiteX19" fmla="*/ 810986 w 5001560"/>
                  <a:gd name="connsiteY19" fmla="*/ 1684565 h 2752286"/>
                  <a:gd name="connsiteX20" fmla="*/ 421821 w 5001560"/>
                  <a:gd name="connsiteY20" fmla="*/ 2035629 h 2752286"/>
                  <a:gd name="connsiteX21" fmla="*/ 38100 w 5001560"/>
                  <a:gd name="connsiteY21" fmla="*/ 1921329 h 2752286"/>
                  <a:gd name="connsiteX22" fmla="*/ 32657 w 5001560"/>
                  <a:gd name="connsiteY22" fmla="*/ 1741715 h 2752286"/>
                  <a:gd name="connsiteX23" fmla="*/ 24493 w 5001560"/>
                  <a:gd name="connsiteY23" fmla="*/ 1521279 h 2752286"/>
                  <a:gd name="connsiteX24" fmla="*/ 16328 w 5001560"/>
                  <a:gd name="connsiteY24" fmla="*/ 1257300 h 2752286"/>
                  <a:gd name="connsiteX25" fmla="*/ 0 w 5001560"/>
                  <a:gd name="connsiteY25" fmla="*/ 781050 h 2752286"/>
                  <a:gd name="connsiteX26" fmla="*/ 168728 w 5001560"/>
                  <a:gd name="connsiteY26" fmla="*/ 688522 h 2752286"/>
                  <a:gd name="connsiteX27" fmla="*/ 171450 w 5001560"/>
                  <a:gd name="connsiteY27" fmla="*/ 653143 h 2752286"/>
                  <a:gd name="connsiteX28" fmla="*/ 381000 w 5001560"/>
                  <a:gd name="connsiteY28" fmla="*/ 642258 h 2752286"/>
                  <a:gd name="connsiteX29" fmla="*/ 1020536 w 5001560"/>
                  <a:gd name="connsiteY29" fmla="*/ 1072243 h 2752286"/>
                  <a:gd name="connsiteX30" fmla="*/ 1132114 w 5001560"/>
                  <a:gd name="connsiteY30" fmla="*/ 1085850 h 2752286"/>
                  <a:gd name="connsiteX31" fmla="*/ 1357993 w 5001560"/>
                  <a:gd name="connsiteY31" fmla="*/ 816429 h 2752286"/>
                  <a:gd name="connsiteX32" fmla="*/ 1355271 w 5001560"/>
                  <a:gd name="connsiteY32" fmla="*/ 696686 h 2752286"/>
                  <a:gd name="connsiteX33" fmla="*/ 1325336 w 5001560"/>
                  <a:gd name="connsiteY33" fmla="*/ 345622 h 2752286"/>
                  <a:gd name="connsiteX34" fmla="*/ 1268487 w 5001560"/>
                  <a:gd name="connsiteY34" fmla="*/ 262755 h 2752286"/>
                  <a:gd name="connsiteX35" fmla="*/ 1639648 w 5001560"/>
                  <a:gd name="connsiteY35" fmla="*/ 26186 h 2752286"/>
                  <a:gd name="connsiteX36" fmla="*/ 1937977 w 5001560"/>
                  <a:gd name="connsiteY36" fmla="*/ 202991 h 2752286"/>
                  <a:gd name="connsiteX37" fmla="*/ 2082558 w 5001560"/>
                  <a:gd name="connsiteY37" fmla="*/ 298436 h 2752286"/>
                  <a:gd name="connsiteX38" fmla="*/ 2198914 w 5001560"/>
                  <a:gd name="connsiteY38" fmla="*/ 420279 h 2752286"/>
                  <a:gd name="connsiteX0" fmla="*/ 2198914 w 5011574"/>
                  <a:gd name="connsiteY0" fmla="*/ 420279 h 2752286"/>
                  <a:gd name="connsiteX1" fmla="*/ 3001736 w 5011574"/>
                  <a:gd name="connsiteY1" fmla="*/ 32658 h 2752286"/>
                  <a:gd name="connsiteX2" fmla="*/ 3559628 w 5011574"/>
                  <a:gd name="connsiteY2" fmla="*/ 0 h 2752286"/>
                  <a:gd name="connsiteX3" fmla="*/ 3962400 w 5011574"/>
                  <a:gd name="connsiteY3" fmla="*/ 244929 h 2752286"/>
                  <a:gd name="connsiteX4" fmla="*/ 4346121 w 5011574"/>
                  <a:gd name="connsiteY4" fmla="*/ 729343 h 2752286"/>
                  <a:gd name="connsiteX5" fmla="*/ 4343400 w 5011574"/>
                  <a:gd name="connsiteY5" fmla="*/ 963386 h 2752286"/>
                  <a:gd name="connsiteX6" fmla="*/ 4370614 w 5011574"/>
                  <a:gd name="connsiteY6" fmla="*/ 887186 h 2752286"/>
                  <a:gd name="connsiteX7" fmla="*/ 4340678 w 5011574"/>
                  <a:gd name="connsiteY7" fmla="*/ 302079 h 2752286"/>
                  <a:gd name="connsiteX8" fmla="*/ 4408608 w 5011574"/>
                  <a:gd name="connsiteY8" fmla="*/ 44076 h 2752286"/>
                  <a:gd name="connsiteX9" fmla="*/ 4679665 w 5011574"/>
                  <a:gd name="connsiteY9" fmla="*/ 259834 h 2752286"/>
                  <a:gd name="connsiteX10" fmla="*/ 5001560 w 5011574"/>
                  <a:gd name="connsiteY10" fmla="*/ 824595 h 2752286"/>
                  <a:gd name="connsiteX11" fmla="*/ 5011574 w 5011574"/>
                  <a:gd name="connsiteY11" fmla="*/ 1645294 h 2752286"/>
                  <a:gd name="connsiteX12" fmla="*/ 4890407 w 5011574"/>
                  <a:gd name="connsiteY12" fmla="*/ 1738993 h 2752286"/>
                  <a:gd name="connsiteX13" fmla="*/ 4242707 w 5011574"/>
                  <a:gd name="connsiteY13" fmla="*/ 2275115 h 2752286"/>
                  <a:gd name="connsiteX14" fmla="*/ 3766457 w 5011574"/>
                  <a:gd name="connsiteY14" fmla="*/ 2558143 h 2752286"/>
                  <a:gd name="connsiteX15" fmla="*/ 3336276 w 5011574"/>
                  <a:gd name="connsiteY15" fmla="*/ 2719372 h 2752286"/>
                  <a:gd name="connsiteX16" fmla="*/ 3172627 w 5011574"/>
                  <a:gd name="connsiteY16" fmla="*/ 2752286 h 2752286"/>
                  <a:gd name="connsiteX17" fmla="*/ 2393164 w 5011574"/>
                  <a:gd name="connsiteY17" fmla="*/ 2388023 h 2752286"/>
                  <a:gd name="connsiteX18" fmla="*/ 1148443 w 5011574"/>
                  <a:gd name="connsiteY18" fmla="*/ 1641022 h 2752286"/>
                  <a:gd name="connsiteX19" fmla="*/ 810986 w 5011574"/>
                  <a:gd name="connsiteY19" fmla="*/ 1684565 h 2752286"/>
                  <a:gd name="connsiteX20" fmla="*/ 421821 w 5011574"/>
                  <a:gd name="connsiteY20" fmla="*/ 2035629 h 2752286"/>
                  <a:gd name="connsiteX21" fmla="*/ 38100 w 5011574"/>
                  <a:gd name="connsiteY21" fmla="*/ 1921329 h 2752286"/>
                  <a:gd name="connsiteX22" fmla="*/ 32657 w 5011574"/>
                  <a:gd name="connsiteY22" fmla="*/ 1741715 h 2752286"/>
                  <a:gd name="connsiteX23" fmla="*/ 24493 w 5011574"/>
                  <a:gd name="connsiteY23" fmla="*/ 1521279 h 2752286"/>
                  <a:gd name="connsiteX24" fmla="*/ 16328 w 5011574"/>
                  <a:gd name="connsiteY24" fmla="*/ 1257300 h 2752286"/>
                  <a:gd name="connsiteX25" fmla="*/ 0 w 5011574"/>
                  <a:gd name="connsiteY25" fmla="*/ 781050 h 2752286"/>
                  <a:gd name="connsiteX26" fmla="*/ 168728 w 5011574"/>
                  <a:gd name="connsiteY26" fmla="*/ 688522 h 2752286"/>
                  <a:gd name="connsiteX27" fmla="*/ 171450 w 5011574"/>
                  <a:gd name="connsiteY27" fmla="*/ 653143 h 2752286"/>
                  <a:gd name="connsiteX28" fmla="*/ 381000 w 5011574"/>
                  <a:gd name="connsiteY28" fmla="*/ 642258 h 2752286"/>
                  <a:gd name="connsiteX29" fmla="*/ 1020536 w 5011574"/>
                  <a:gd name="connsiteY29" fmla="*/ 1072243 h 2752286"/>
                  <a:gd name="connsiteX30" fmla="*/ 1132114 w 5011574"/>
                  <a:gd name="connsiteY30" fmla="*/ 1085850 h 2752286"/>
                  <a:gd name="connsiteX31" fmla="*/ 1357993 w 5011574"/>
                  <a:gd name="connsiteY31" fmla="*/ 816429 h 2752286"/>
                  <a:gd name="connsiteX32" fmla="*/ 1355271 w 5011574"/>
                  <a:gd name="connsiteY32" fmla="*/ 696686 h 2752286"/>
                  <a:gd name="connsiteX33" fmla="*/ 1325336 w 5011574"/>
                  <a:gd name="connsiteY33" fmla="*/ 345622 h 2752286"/>
                  <a:gd name="connsiteX34" fmla="*/ 1268487 w 5011574"/>
                  <a:gd name="connsiteY34" fmla="*/ 262755 h 2752286"/>
                  <a:gd name="connsiteX35" fmla="*/ 1639648 w 5011574"/>
                  <a:gd name="connsiteY35" fmla="*/ 26186 h 2752286"/>
                  <a:gd name="connsiteX36" fmla="*/ 1937977 w 5011574"/>
                  <a:gd name="connsiteY36" fmla="*/ 202991 h 2752286"/>
                  <a:gd name="connsiteX37" fmla="*/ 2082558 w 5011574"/>
                  <a:gd name="connsiteY37" fmla="*/ 298436 h 2752286"/>
                  <a:gd name="connsiteX38" fmla="*/ 2198914 w 5011574"/>
                  <a:gd name="connsiteY38" fmla="*/ 420279 h 2752286"/>
                  <a:gd name="connsiteX0" fmla="*/ 2198914 w 5011574"/>
                  <a:gd name="connsiteY0" fmla="*/ 420279 h 2752286"/>
                  <a:gd name="connsiteX1" fmla="*/ 3001736 w 5011574"/>
                  <a:gd name="connsiteY1" fmla="*/ 32658 h 2752286"/>
                  <a:gd name="connsiteX2" fmla="*/ 3559628 w 5011574"/>
                  <a:gd name="connsiteY2" fmla="*/ 0 h 2752286"/>
                  <a:gd name="connsiteX3" fmla="*/ 3962400 w 5011574"/>
                  <a:gd name="connsiteY3" fmla="*/ 244929 h 2752286"/>
                  <a:gd name="connsiteX4" fmla="*/ 4346121 w 5011574"/>
                  <a:gd name="connsiteY4" fmla="*/ 729343 h 2752286"/>
                  <a:gd name="connsiteX5" fmla="*/ 4343400 w 5011574"/>
                  <a:gd name="connsiteY5" fmla="*/ 963386 h 2752286"/>
                  <a:gd name="connsiteX6" fmla="*/ 4370614 w 5011574"/>
                  <a:gd name="connsiteY6" fmla="*/ 887186 h 2752286"/>
                  <a:gd name="connsiteX7" fmla="*/ 4340678 w 5011574"/>
                  <a:gd name="connsiteY7" fmla="*/ 302079 h 2752286"/>
                  <a:gd name="connsiteX8" fmla="*/ 4408608 w 5011574"/>
                  <a:gd name="connsiteY8" fmla="*/ 44076 h 2752286"/>
                  <a:gd name="connsiteX9" fmla="*/ 4679665 w 5011574"/>
                  <a:gd name="connsiteY9" fmla="*/ 259834 h 2752286"/>
                  <a:gd name="connsiteX10" fmla="*/ 5001560 w 5011574"/>
                  <a:gd name="connsiteY10" fmla="*/ 824595 h 2752286"/>
                  <a:gd name="connsiteX11" fmla="*/ 5011574 w 5011574"/>
                  <a:gd name="connsiteY11" fmla="*/ 1645294 h 2752286"/>
                  <a:gd name="connsiteX12" fmla="*/ 4871464 w 5011574"/>
                  <a:gd name="connsiteY12" fmla="*/ 1840027 h 2752286"/>
                  <a:gd name="connsiteX13" fmla="*/ 4242707 w 5011574"/>
                  <a:gd name="connsiteY13" fmla="*/ 2275115 h 2752286"/>
                  <a:gd name="connsiteX14" fmla="*/ 3766457 w 5011574"/>
                  <a:gd name="connsiteY14" fmla="*/ 2558143 h 2752286"/>
                  <a:gd name="connsiteX15" fmla="*/ 3336276 w 5011574"/>
                  <a:gd name="connsiteY15" fmla="*/ 2719372 h 2752286"/>
                  <a:gd name="connsiteX16" fmla="*/ 3172627 w 5011574"/>
                  <a:gd name="connsiteY16" fmla="*/ 2752286 h 2752286"/>
                  <a:gd name="connsiteX17" fmla="*/ 2393164 w 5011574"/>
                  <a:gd name="connsiteY17" fmla="*/ 2388023 h 2752286"/>
                  <a:gd name="connsiteX18" fmla="*/ 1148443 w 5011574"/>
                  <a:gd name="connsiteY18" fmla="*/ 1641022 h 2752286"/>
                  <a:gd name="connsiteX19" fmla="*/ 810986 w 5011574"/>
                  <a:gd name="connsiteY19" fmla="*/ 1684565 h 2752286"/>
                  <a:gd name="connsiteX20" fmla="*/ 421821 w 5011574"/>
                  <a:gd name="connsiteY20" fmla="*/ 2035629 h 2752286"/>
                  <a:gd name="connsiteX21" fmla="*/ 38100 w 5011574"/>
                  <a:gd name="connsiteY21" fmla="*/ 1921329 h 2752286"/>
                  <a:gd name="connsiteX22" fmla="*/ 32657 w 5011574"/>
                  <a:gd name="connsiteY22" fmla="*/ 1741715 h 2752286"/>
                  <a:gd name="connsiteX23" fmla="*/ 24493 w 5011574"/>
                  <a:gd name="connsiteY23" fmla="*/ 1521279 h 2752286"/>
                  <a:gd name="connsiteX24" fmla="*/ 16328 w 5011574"/>
                  <a:gd name="connsiteY24" fmla="*/ 1257300 h 2752286"/>
                  <a:gd name="connsiteX25" fmla="*/ 0 w 5011574"/>
                  <a:gd name="connsiteY25" fmla="*/ 781050 h 2752286"/>
                  <a:gd name="connsiteX26" fmla="*/ 168728 w 5011574"/>
                  <a:gd name="connsiteY26" fmla="*/ 688522 h 2752286"/>
                  <a:gd name="connsiteX27" fmla="*/ 171450 w 5011574"/>
                  <a:gd name="connsiteY27" fmla="*/ 653143 h 2752286"/>
                  <a:gd name="connsiteX28" fmla="*/ 381000 w 5011574"/>
                  <a:gd name="connsiteY28" fmla="*/ 642258 h 2752286"/>
                  <a:gd name="connsiteX29" fmla="*/ 1020536 w 5011574"/>
                  <a:gd name="connsiteY29" fmla="*/ 1072243 h 2752286"/>
                  <a:gd name="connsiteX30" fmla="*/ 1132114 w 5011574"/>
                  <a:gd name="connsiteY30" fmla="*/ 1085850 h 2752286"/>
                  <a:gd name="connsiteX31" fmla="*/ 1357993 w 5011574"/>
                  <a:gd name="connsiteY31" fmla="*/ 816429 h 2752286"/>
                  <a:gd name="connsiteX32" fmla="*/ 1355271 w 5011574"/>
                  <a:gd name="connsiteY32" fmla="*/ 696686 h 2752286"/>
                  <a:gd name="connsiteX33" fmla="*/ 1325336 w 5011574"/>
                  <a:gd name="connsiteY33" fmla="*/ 345622 h 2752286"/>
                  <a:gd name="connsiteX34" fmla="*/ 1268487 w 5011574"/>
                  <a:gd name="connsiteY34" fmla="*/ 262755 h 2752286"/>
                  <a:gd name="connsiteX35" fmla="*/ 1639648 w 5011574"/>
                  <a:gd name="connsiteY35" fmla="*/ 26186 h 2752286"/>
                  <a:gd name="connsiteX36" fmla="*/ 1937977 w 5011574"/>
                  <a:gd name="connsiteY36" fmla="*/ 202991 h 2752286"/>
                  <a:gd name="connsiteX37" fmla="*/ 2082558 w 5011574"/>
                  <a:gd name="connsiteY37" fmla="*/ 298436 h 2752286"/>
                  <a:gd name="connsiteX38" fmla="*/ 2198914 w 5011574"/>
                  <a:gd name="connsiteY38" fmla="*/ 420279 h 2752286"/>
                  <a:gd name="connsiteX0" fmla="*/ 2198914 w 5011574"/>
                  <a:gd name="connsiteY0" fmla="*/ 420279 h 2752286"/>
                  <a:gd name="connsiteX1" fmla="*/ 3001736 w 5011574"/>
                  <a:gd name="connsiteY1" fmla="*/ 32658 h 2752286"/>
                  <a:gd name="connsiteX2" fmla="*/ 3559628 w 5011574"/>
                  <a:gd name="connsiteY2" fmla="*/ 0 h 2752286"/>
                  <a:gd name="connsiteX3" fmla="*/ 3962400 w 5011574"/>
                  <a:gd name="connsiteY3" fmla="*/ 244929 h 2752286"/>
                  <a:gd name="connsiteX4" fmla="*/ 4346121 w 5011574"/>
                  <a:gd name="connsiteY4" fmla="*/ 729343 h 2752286"/>
                  <a:gd name="connsiteX5" fmla="*/ 4343400 w 5011574"/>
                  <a:gd name="connsiteY5" fmla="*/ 963386 h 2752286"/>
                  <a:gd name="connsiteX6" fmla="*/ 4370614 w 5011574"/>
                  <a:gd name="connsiteY6" fmla="*/ 887186 h 2752286"/>
                  <a:gd name="connsiteX7" fmla="*/ 4340678 w 5011574"/>
                  <a:gd name="connsiteY7" fmla="*/ 302079 h 2752286"/>
                  <a:gd name="connsiteX8" fmla="*/ 4408608 w 5011574"/>
                  <a:gd name="connsiteY8" fmla="*/ 44076 h 2752286"/>
                  <a:gd name="connsiteX9" fmla="*/ 4679665 w 5011574"/>
                  <a:gd name="connsiteY9" fmla="*/ 259834 h 2752286"/>
                  <a:gd name="connsiteX10" fmla="*/ 5001560 w 5011574"/>
                  <a:gd name="connsiteY10" fmla="*/ 824595 h 2752286"/>
                  <a:gd name="connsiteX11" fmla="*/ 5011574 w 5011574"/>
                  <a:gd name="connsiteY11" fmla="*/ 1645294 h 2752286"/>
                  <a:gd name="connsiteX12" fmla="*/ 4871464 w 5011574"/>
                  <a:gd name="connsiteY12" fmla="*/ 1840027 h 2752286"/>
                  <a:gd name="connsiteX13" fmla="*/ 4267965 w 5011574"/>
                  <a:gd name="connsiteY13" fmla="*/ 2357205 h 2752286"/>
                  <a:gd name="connsiteX14" fmla="*/ 3766457 w 5011574"/>
                  <a:gd name="connsiteY14" fmla="*/ 2558143 h 2752286"/>
                  <a:gd name="connsiteX15" fmla="*/ 3336276 w 5011574"/>
                  <a:gd name="connsiteY15" fmla="*/ 2719372 h 2752286"/>
                  <a:gd name="connsiteX16" fmla="*/ 3172627 w 5011574"/>
                  <a:gd name="connsiteY16" fmla="*/ 2752286 h 2752286"/>
                  <a:gd name="connsiteX17" fmla="*/ 2393164 w 5011574"/>
                  <a:gd name="connsiteY17" fmla="*/ 2388023 h 2752286"/>
                  <a:gd name="connsiteX18" fmla="*/ 1148443 w 5011574"/>
                  <a:gd name="connsiteY18" fmla="*/ 1641022 h 2752286"/>
                  <a:gd name="connsiteX19" fmla="*/ 810986 w 5011574"/>
                  <a:gd name="connsiteY19" fmla="*/ 1684565 h 2752286"/>
                  <a:gd name="connsiteX20" fmla="*/ 421821 w 5011574"/>
                  <a:gd name="connsiteY20" fmla="*/ 2035629 h 2752286"/>
                  <a:gd name="connsiteX21" fmla="*/ 38100 w 5011574"/>
                  <a:gd name="connsiteY21" fmla="*/ 1921329 h 2752286"/>
                  <a:gd name="connsiteX22" fmla="*/ 32657 w 5011574"/>
                  <a:gd name="connsiteY22" fmla="*/ 1741715 h 2752286"/>
                  <a:gd name="connsiteX23" fmla="*/ 24493 w 5011574"/>
                  <a:gd name="connsiteY23" fmla="*/ 1521279 h 2752286"/>
                  <a:gd name="connsiteX24" fmla="*/ 16328 w 5011574"/>
                  <a:gd name="connsiteY24" fmla="*/ 1257300 h 2752286"/>
                  <a:gd name="connsiteX25" fmla="*/ 0 w 5011574"/>
                  <a:gd name="connsiteY25" fmla="*/ 781050 h 2752286"/>
                  <a:gd name="connsiteX26" fmla="*/ 168728 w 5011574"/>
                  <a:gd name="connsiteY26" fmla="*/ 688522 h 2752286"/>
                  <a:gd name="connsiteX27" fmla="*/ 171450 w 5011574"/>
                  <a:gd name="connsiteY27" fmla="*/ 653143 h 2752286"/>
                  <a:gd name="connsiteX28" fmla="*/ 381000 w 5011574"/>
                  <a:gd name="connsiteY28" fmla="*/ 642258 h 2752286"/>
                  <a:gd name="connsiteX29" fmla="*/ 1020536 w 5011574"/>
                  <a:gd name="connsiteY29" fmla="*/ 1072243 h 2752286"/>
                  <a:gd name="connsiteX30" fmla="*/ 1132114 w 5011574"/>
                  <a:gd name="connsiteY30" fmla="*/ 1085850 h 2752286"/>
                  <a:gd name="connsiteX31" fmla="*/ 1357993 w 5011574"/>
                  <a:gd name="connsiteY31" fmla="*/ 816429 h 2752286"/>
                  <a:gd name="connsiteX32" fmla="*/ 1355271 w 5011574"/>
                  <a:gd name="connsiteY32" fmla="*/ 696686 h 2752286"/>
                  <a:gd name="connsiteX33" fmla="*/ 1325336 w 5011574"/>
                  <a:gd name="connsiteY33" fmla="*/ 345622 h 2752286"/>
                  <a:gd name="connsiteX34" fmla="*/ 1268487 w 5011574"/>
                  <a:gd name="connsiteY34" fmla="*/ 262755 h 2752286"/>
                  <a:gd name="connsiteX35" fmla="*/ 1639648 w 5011574"/>
                  <a:gd name="connsiteY35" fmla="*/ 26186 h 2752286"/>
                  <a:gd name="connsiteX36" fmla="*/ 1937977 w 5011574"/>
                  <a:gd name="connsiteY36" fmla="*/ 202991 h 2752286"/>
                  <a:gd name="connsiteX37" fmla="*/ 2082558 w 5011574"/>
                  <a:gd name="connsiteY37" fmla="*/ 298436 h 2752286"/>
                  <a:gd name="connsiteX38" fmla="*/ 2198914 w 5011574"/>
                  <a:gd name="connsiteY38" fmla="*/ 420279 h 2752286"/>
                  <a:gd name="connsiteX0" fmla="*/ 2198914 w 5011574"/>
                  <a:gd name="connsiteY0" fmla="*/ 420279 h 2752286"/>
                  <a:gd name="connsiteX1" fmla="*/ 3001736 w 5011574"/>
                  <a:gd name="connsiteY1" fmla="*/ 32658 h 2752286"/>
                  <a:gd name="connsiteX2" fmla="*/ 3559628 w 5011574"/>
                  <a:gd name="connsiteY2" fmla="*/ 0 h 2752286"/>
                  <a:gd name="connsiteX3" fmla="*/ 3962400 w 5011574"/>
                  <a:gd name="connsiteY3" fmla="*/ 244929 h 2752286"/>
                  <a:gd name="connsiteX4" fmla="*/ 4346121 w 5011574"/>
                  <a:gd name="connsiteY4" fmla="*/ 729343 h 2752286"/>
                  <a:gd name="connsiteX5" fmla="*/ 4343400 w 5011574"/>
                  <a:gd name="connsiteY5" fmla="*/ 963386 h 2752286"/>
                  <a:gd name="connsiteX6" fmla="*/ 4370614 w 5011574"/>
                  <a:gd name="connsiteY6" fmla="*/ 887186 h 2752286"/>
                  <a:gd name="connsiteX7" fmla="*/ 4340678 w 5011574"/>
                  <a:gd name="connsiteY7" fmla="*/ 302079 h 2752286"/>
                  <a:gd name="connsiteX8" fmla="*/ 4408608 w 5011574"/>
                  <a:gd name="connsiteY8" fmla="*/ 44076 h 2752286"/>
                  <a:gd name="connsiteX9" fmla="*/ 4679665 w 5011574"/>
                  <a:gd name="connsiteY9" fmla="*/ 259834 h 2752286"/>
                  <a:gd name="connsiteX10" fmla="*/ 5001560 w 5011574"/>
                  <a:gd name="connsiteY10" fmla="*/ 824595 h 2752286"/>
                  <a:gd name="connsiteX11" fmla="*/ 5011574 w 5011574"/>
                  <a:gd name="connsiteY11" fmla="*/ 1645294 h 2752286"/>
                  <a:gd name="connsiteX12" fmla="*/ 4871464 w 5011574"/>
                  <a:gd name="connsiteY12" fmla="*/ 1840027 h 2752286"/>
                  <a:gd name="connsiteX13" fmla="*/ 4267965 w 5011574"/>
                  <a:gd name="connsiteY13" fmla="*/ 2357205 h 2752286"/>
                  <a:gd name="connsiteX14" fmla="*/ 3696996 w 5011574"/>
                  <a:gd name="connsiteY14" fmla="*/ 2671805 h 2752286"/>
                  <a:gd name="connsiteX15" fmla="*/ 3336276 w 5011574"/>
                  <a:gd name="connsiteY15" fmla="*/ 2719372 h 2752286"/>
                  <a:gd name="connsiteX16" fmla="*/ 3172627 w 5011574"/>
                  <a:gd name="connsiteY16" fmla="*/ 2752286 h 2752286"/>
                  <a:gd name="connsiteX17" fmla="*/ 2393164 w 5011574"/>
                  <a:gd name="connsiteY17" fmla="*/ 2388023 h 2752286"/>
                  <a:gd name="connsiteX18" fmla="*/ 1148443 w 5011574"/>
                  <a:gd name="connsiteY18" fmla="*/ 1641022 h 2752286"/>
                  <a:gd name="connsiteX19" fmla="*/ 810986 w 5011574"/>
                  <a:gd name="connsiteY19" fmla="*/ 1684565 h 2752286"/>
                  <a:gd name="connsiteX20" fmla="*/ 421821 w 5011574"/>
                  <a:gd name="connsiteY20" fmla="*/ 2035629 h 2752286"/>
                  <a:gd name="connsiteX21" fmla="*/ 38100 w 5011574"/>
                  <a:gd name="connsiteY21" fmla="*/ 1921329 h 2752286"/>
                  <a:gd name="connsiteX22" fmla="*/ 32657 w 5011574"/>
                  <a:gd name="connsiteY22" fmla="*/ 1741715 h 2752286"/>
                  <a:gd name="connsiteX23" fmla="*/ 24493 w 5011574"/>
                  <a:gd name="connsiteY23" fmla="*/ 1521279 h 2752286"/>
                  <a:gd name="connsiteX24" fmla="*/ 16328 w 5011574"/>
                  <a:gd name="connsiteY24" fmla="*/ 1257300 h 2752286"/>
                  <a:gd name="connsiteX25" fmla="*/ 0 w 5011574"/>
                  <a:gd name="connsiteY25" fmla="*/ 781050 h 2752286"/>
                  <a:gd name="connsiteX26" fmla="*/ 168728 w 5011574"/>
                  <a:gd name="connsiteY26" fmla="*/ 688522 h 2752286"/>
                  <a:gd name="connsiteX27" fmla="*/ 171450 w 5011574"/>
                  <a:gd name="connsiteY27" fmla="*/ 653143 h 2752286"/>
                  <a:gd name="connsiteX28" fmla="*/ 381000 w 5011574"/>
                  <a:gd name="connsiteY28" fmla="*/ 642258 h 2752286"/>
                  <a:gd name="connsiteX29" fmla="*/ 1020536 w 5011574"/>
                  <a:gd name="connsiteY29" fmla="*/ 1072243 h 2752286"/>
                  <a:gd name="connsiteX30" fmla="*/ 1132114 w 5011574"/>
                  <a:gd name="connsiteY30" fmla="*/ 1085850 h 2752286"/>
                  <a:gd name="connsiteX31" fmla="*/ 1357993 w 5011574"/>
                  <a:gd name="connsiteY31" fmla="*/ 816429 h 2752286"/>
                  <a:gd name="connsiteX32" fmla="*/ 1355271 w 5011574"/>
                  <a:gd name="connsiteY32" fmla="*/ 696686 h 2752286"/>
                  <a:gd name="connsiteX33" fmla="*/ 1325336 w 5011574"/>
                  <a:gd name="connsiteY33" fmla="*/ 345622 h 2752286"/>
                  <a:gd name="connsiteX34" fmla="*/ 1268487 w 5011574"/>
                  <a:gd name="connsiteY34" fmla="*/ 262755 h 2752286"/>
                  <a:gd name="connsiteX35" fmla="*/ 1639648 w 5011574"/>
                  <a:gd name="connsiteY35" fmla="*/ 26186 h 2752286"/>
                  <a:gd name="connsiteX36" fmla="*/ 1937977 w 5011574"/>
                  <a:gd name="connsiteY36" fmla="*/ 202991 h 2752286"/>
                  <a:gd name="connsiteX37" fmla="*/ 2082558 w 5011574"/>
                  <a:gd name="connsiteY37" fmla="*/ 298436 h 2752286"/>
                  <a:gd name="connsiteX38" fmla="*/ 2198914 w 5011574"/>
                  <a:gd name="connsiteY38" fmla="*/ 420279 h 2752286"/>
                  <a:gd name="connsiteX0" fmla="*/ 2198914 w 5011574"/>
                  <a:gd name="connsiteY0" fmla="*/ 420279 h 2801460"/>
                  <a:gd name="connsiteX1" fmla="*/ 3001736 w 5011574"/>
                  <a:gd name="connsiteY1" fmla="*/ 32658 h 2801460"/>
                  <a:gd name="connsiteX2" fmla="*/ 3559628 w 5011574"/>
                  <a:gd name="connsiteY2" fmla="*/ 0 h 2801460"/>
                  <a:gd name="connsiteX3" fmla="*/ 3962400 w 5011574"/>
                  <a:gd name="connsiteY3" fmla="*/ 244929 h 2801460"/>
                  <a:gd name="connsiteX4" fmla="*/ 4346121 w 5011574"/>
                  <a:gd name="connsiteY4" fmla="*/ 729343 h 2801460"/>
                  <a:gd name="connsiteX5" fmla="*/ 4343400 w 5011574"/>
                  <a:gd name="connsiteY5" fmla="*/ 963386 h 2801460"/>
                  <a:gd name="connsiteX6" fmla="*/ 4370614 w 5011574"/>
                  <a:gd name="connsiteY6" fmla="*/ 887186 h 2801460"/>
                  <a:gd name="connsiteX7" fmla="*/ 4340678 w 5011574"/>
                  <a:gd name="connsiteY7" fmla="*/ 302079 h 2801460"/>
                  <a:gd name="connsiteX8" fmla="*/ 4408608 w 5011574"/>
                  <a:gd name="connsiteY8" fmla="*/ 44076 h 2801460"/>
                  <a:gd name="connsiteX9" fmla="*/ 4679665 w 5011574"/>
                  <a:gd name="connsiteY9" fmla="*/ 259834 h 2801460"/>
                  <a:gd name="connsiteX10" fmla="*/ 5001560 w 5011574"/>
                  <a:gd name="connsiteY10" fmla="*/ 824595 h 2801460"/>
                  <a:gd name="connsiteX11" fmla="*/ 5011574 w 5011574"/>
                  <a:gd name="connsiteY11" fmla="*/ 1645294 h 2801460"/>
                  <a:gd name="connsiteX12" fmla="*/ 4871464 w 5011574"/>
                  <a:gd name="connsiteY12" fmla="*/ 1840027 h 2801460"/>
                  <a:gd name="connsiteX13" fmla="*/ 4267965 w 5011574"/>
                  <a:gd name="connsiteY13" fmla="*/ 2357205 h 2801460"/>
                  <a:gd name="connsiteX14" fmla="*/ 3696996 w 5011574"/>
                  <a:gd name="connsiteY14" fmla="*/ 2671805 h 2801460"/>
                  <a:gd name="connsiteX15" fmla="*/ 3298389 w 5011574"/>
                  <a:gd name="connsiteY15" fmla="*/ 2801460 h 2801460"/>
                  <a:gd name="connsiteX16" fmla="*/ 3172627 w 5011574"/>
                  <a:gd name="connsiteY16" fmla="*/ 2752286 h 2801460"/>
                  <a:gd name="connsiteX17" fmla="*/ 2393164 w 5011574"/>
                  <a:gd name="connsiteY17" fmla="*/ 2388023 h 2801460"/>
                  <a:gd name="connsiteX18" fmla="*/ 1148443 w 5011574"/>
                  <a:gd name="connsiteY18" fmla="*/ 1641022 h 2801460"/>
                  <a:gd name="connsiteX19" fmla="*/ 810986 w 5011574"/>
                  <a:gd name="connsiteY19" fmla="*/ 1684565 h 2801460"/>
                  <a:gd name="connsiteX20" fmla="*/ 421821 w 5011574"/>
                  <a:gd name="connsiteY20" fmla="*/ 2035629 h 2801460"/>
                  <a:gd name="connsiteX21" fmla="*/ 38100 w 5011574"/>
                  <a:gd name="connsiteY21" fmla="*/ 1921329 h 2801460"/>
                  <a:gd name="connsiteX22" fmla="*/ 32657 w 5011574"/>
                  <a:gd name="connsiteY22" fmla="*/ 1741715 h 2801460"/>
                  <a:gd name="connsiteX23" fmla="*/ 24493 w 5011574"/>
                  <a:gd name="connsiteY23" fmla="*/ 1521279 h 2801460"/>
                  <a:gd name="connsiteX24" fmla="*/ 16328 w 5011574"/>
                  <a:gd name="connsiteY24" fmla="*/ 1257300 h 2801460"/>
                  <a:gd name="connsiteX25" fmla="*/ 0 w 5011574"/>
                  <a:gd name="connsiteY25" fmla="*/ 781050 h 2801460"/>
                  <a:gd name="connsiteX26" fmla="*/ 168728 w 5011574"/>
                  <a:gd name="connsiteY26" fmla="*/ 688522 h 2801460"/>
                  <a:gd name="connsiteX27" fmla="*/ 171450 w 5011574"/>
                  <a:gd name="connsiteY27" fmla="*/ 653143 h 2801460"/>
                  <a:gd name="connsiteX28" fmla="*/ 381000 w 5011574"/>
                  <a:gd name="connsiteY28" fmla="*/ 642258 h 2801460"/>
                  <a:gd name="connsiteX29" fmla="*/ 1020536 w 5011574"/>
                  <a:gd name="connsiteY29" fmla="*/ 1072243 h 2801460"/>
                  <a:gd name="connsiteX30" fmla="*/ 1132114 w 5011574"/>
                  <a:gd name="connsiteY30" fmla="*/ 1085850 h 2801460"/>
                  <a:gd name="connsiteX31" fmla="*/ 1357993 w 5011574"/>
                  <a:gd name="connsiteY31" fmla="*/ 816429 h 2801460"/>
                  <a:gd name="connsiteX32" fmla="*/ 1355271 w 5011574"/>
                  <a:gd name="connsiteY32" fmla="*/ 696686 h 2801460"/>
                  <a:gd name="connsiteX33" fmla="*/ 1325336 w 5011574"/>
                  <a:gd name="connsiteY33" fmla="*/ 345622 h 2801460"/>
                  <a:gd name="connsiteX34" fmla="*/ 1268487 w 5011574"/>
                  <a:gd name="connsiteY34" fmla="*/ 262755 h 2801460"/>
                  <a:gd name="connsiteX35" fmla="*/ 1639648 w 5011574"/>
                  <a:gd name="connsiteY35" fmla="*/ 26186 h 2801460"/>
                  <a:gd name="connsiteX36" fmla="*/ 1937977 w 5011574"/>
                  <a:gd name="connsiteY36" fmla="*/ 202991 h 2801460"/>
                  <a:gd name="connsiteX37" fmla="*/ 2082558 w 5011574"/>
                  <a:gd name="connsiteY37" fmla="*/ 298436 h 2801460"/>
                  <a:gd name="connsiteX38" fmla="*/ 2198914 w 5011574"/>
                  <a:gd name="connsiteY38" fmla="*/ 420279 h 2801460"/>
                  <a:gd name="connsiteX0" fmla="*/ 2198914 w 5011574"/>
                  <a:gd name="connsiteY0" fmla="*/ 420279 h 2801460"/>
                  <a:gd name="connsiteX1" fmla="*/ 3001736 w 5011574"/>
                  <a:gd name="connsiteY1" fmla="*/ 32658 h 2801460"/>
                  <a:gd name="connsiteX2" fmla="*/ 3559628 w 5011574"/>
                  <a:gd name="connsiteY2" fmla="*/ 0 h 2801460"/>
                  <a:gd name="connsiteX3" fmla="*/ 3962400 w 5011574"/>
                  <a:gd name="connsiteY3" fmla="*/ 244929 h 2801460"/>
                  <a:gd name="connsiteX4" fmla="*/ 4346121 w 5011574"/>
                  <a:gd name="connsiteY4" fmla="*/ 729343 h 2801460"/>
                  <a:gd name="connsiteX5" fmla="*/ 4343400 w 5011574"/>
                  <a:gd name="connsiteY5" fmla="*/ 963386 h 2801460"/>
                  <a:gd name="connsiteX6" fmla="*/ 4370614 w 5011574"/>
                  <a:gd name="connsiteY6" fmla="*/ 887186 h 2801460"/>
                  <a:gd name="connsiteX7" fmla="*/ 4340678 w 5011574"/>
                  <a:gd name="connsiteY7" fmla="*/ 302079 h 2801460"/>
                  <a:gd name="connsiteX8" fmla="*/ 4408608 w 5011574"/>
                  <a:gd name="connsiteY8" fmla="*/ 44076 h 2801460"/>
                  <a:gd name="connsiteX9" fmla="*/ 4679665 w 5011574"/>
                  <a:gd name="connsiteY9" fmla="*/ 259834 h 2801460"/>
                  <a:gd name="connsiteX10" fmla="*/ 5001560 w 5011574"/>
                  <a:gd name="connsiteY10" fmla="*/ 824595 h 2801460"/>
                  <a:gd name="connsiteX11" fmla="*/ 5011574 w 5011574"/>
                  <a:gd name="connsiteY11" fmla="*/ 1645294 h 2801460"/>
                  <a:gd name="connsiteX12" fmla="*/ 4871464 w 5011574"/>
                  <a:gd name="connsiteY12" fmla="*/ 1840027 h 2801460"/>
                  <a:gd name="connsiteX13" fmla="*/ 4267965 w 5011574"/>
                  <a:gd name="connsiteY13" fmla="*/ 2357205 h 2801460"/>
                  <a:gd name="connsiteX14" fmla="*/ 3696996 w 5011574"/>
                  <a:gd name="connsiteY14" fmla="*/ 2671805 h 2801460"/>
                  <a:gd name="connsiteX15" fmla="*/ 3298389 w 5011574"/>
                  <a:gd name="connsiteY15" fmla="*/ 2801460 h 2801460"/>
                  <a:gd name="connsiteX16" fmla="*/ 3058964 w 5011574"/>
                  <a:gd name="connsiteY16" fmla="*/ 2777544 h 2801460"/>
                  <a:gd name="connsiteX17" fmla="*/ 2393164 w 5011574"/>
                  <a:gd name="connsiteY17" fmla="*/ 2388023 h 2801460"/>
                  <a:gd name="connsiteX18" fmla="*/ 1148443 w 5011574"/>
                  <a:gd name="connsiteY18" fmla="*/ 1641022 h 2801460"/>
                  <a:gd name="connsiteX19" fmla="*/ 810986 w 5011574"/>
                  <a:gd name="connsiteY19" fmla="*/ 1684565 h 2801460"/>
                  <a:gd name="connsiteX20" fmla="*/ 421821 w 5011574"/>
                  <a:gd name="connsiteY20" fmla="*/ 2035629 h 2801460"/>
                  <a:gd name="connsiteX21" fmla="*/ 38100 w 5011574"/>
                  <a:gd name="connsiteY21" fmla="*/ 1921329 h 2801460"/>
                  <a:gd name="connsiteX22" fmla="*/ 32657 w 5011574"/>
                  <a:gd name="connsiteY22" fmla="*/ 1741715 h 2801460"/>
                  <a:gd name="connsiteX23" fmla="*/ 24493 w 5011574"/>
                  <a:gd name="connsiteY23" fmla="*/ 1521279 h 2801460"/>
                  <a:gd name="connsiteX24" fmla="*/ 16328 w 5011574"/>
                  <a:gd name="connsiteY24" fmla="*/ 1257300 h 2801460"/>
                  <a:gd name="connsiteX25" fmla="*/ 0 w 5011574"/>
                  <a:gd name="connsiteY25" fmla="*/ 781050 h 2801460"/>
                  <a:gd name="connsiteX26" fmla="*/ 168728 w 5011574"/>
                  <a:gd name="connsiteY26" fmla="*/ 688522 h 2801460"/>
                  <a:gd name="connsiteX27" fmla="*/ 171450 w 5011574"/>
                  <a:gd name="connsiteY27" fmla="*/ 653143 h 2801460"/>
                  <a:gd name="connsiteX28" fmla="*/ 381000 w 5011574"/>
                  <a:gd name="connsiteY28" fmla="*/ 642258 h 2801460"/>
                  <a:gd name="connsiteX29" fmla="*/ 1020536 w 5011574"/>
                  <a:gd name="connsiteY29" fmla="*/ 1072243 h 2801460"/>
                  <a:gd name="connsiteX30" fmla="*/ 1132114 w 5011574"/>
                  <a:gd name="connsiteY30" fmla="*/ 1085850 h 2801460"/>
                  <a:gd name="connsiteX31" fmla="*/ 1357993 w 5011574"/>
                  <a:gd name="connsiteY31" fmla="*/ 816429 h 2801460"/>
                  <a:gd name="connsiteX32" fmla="*/ 1355271 w 5011574"/>
                  <a:gd name="connsiteY32" fmla="*/ 696686 h 2801460"/>
                  <a:gd name="connsiteX33" fmla="*/ 1325336 w 5011574"/>
                  <a:gd name="connsiteY33" fmla="*/ 345622 h 2801460"/>
                  <a:gd name="connsiteX34" fmla="*/ 1268487 w 5011574"/>
                  <a:gd name="connsiteY34" fmla="*/ 262755 h 2801460"/>
                  <a:gd name="connsiteX35" fmla="*/ 1639648 w 5011574"/>
                  <a:gd name="connsiteY35" fmla="*/ 26186 h 2801460"/>
                  <a:gd name="connsiteX36" fmla="*/ 1937977 w 5011574"/>
                  <a:gd name="connsiteY36" fmla="*/ 202991 h 2801460"/>
                  <a:gd name="connsiteX37" fmla="*/ 2082558 w 5011574"/>
                  <a:gd name="connsiteY37" fmla="*/ 298436 h 2801460"/>
                  <a:gd name="connsiteX38" fmla="*/ 2198914 w 5011574"/>
                  <a:gd name="connsiteY38" fmla="*/ 420279 h 2801460"/>
                  <a:gd name="connsiteX0" fmla="*/ 2198914 w 5011574"/>
                  <a:gd name="connsiteY0" fmla="*/ 420279 h 2801460"/>
                  <a:gd name="connsiteX1" fmla="*/ 3001736 w 5011574"/>
                  <a:gd name="connsiteY1" fmla="*/ 32658 h 2801460"/>
                  <a:gd name="connsiteX2" fmla="*/ 3559628 w 5011574"/>
                  <a:gd name="connsiteY2" fmla="*/ 0 h 2801460"/>
                  <a:gd name="connsiteX3" fmla="*/ 3962400 w 5011574"/>
                  <a:gd name="connsiteY3" fmla="*/ 244929 h 2801460"/>
                  <a:gd name="connsiteX4" fmla="*/ 4346121 w 5011574"/>
                  <a:gd name="connsiteY4" fmla="*/ 729343 h 2801460"/>
                  <a:gd name="connsiteX5" fmla="*/ 4343400 w 5011574"/>
                  <a:gd name="connsiteY5" fmla="*/ 963386 h 2801460"/>
                  <a:gd name="connsiteX6" fmla="*/ 4370614 w 5011574"/>
                  <a:gd name="connsiteY6" fmla="*/ 887186 h 2801460"/>
                  <a:gd name="connsiteX7" fmla="*/ 4340678 w 5011574"/>
                  <a:gd name="connsiteY7" fmla="*/ 302079 h 2801460"/>
                  <a:gd name="connsiteX8" fmla="*/ 4408608 w 5011574"/>
                  <a:gd name="connsiteY8" fmla="*/ 44076 h 2801460"/>
                  <a:gd name="connsiteX9" fmla="*/ 4679665 w 5011574"/>
                  <a:gd name="connsiteY9" fmla="*/ 259834 h 2801460"/>
                  <a:gd name="connsiteX10" fmla="*/ 5001560 w 5011574"/>
                  <a:gd name="connsiteY10" fmla="*/ 824595 h 2801460"/>
                  <a:gd name="connsiteX11" fmla="*/ 5011574 w 5011574"/>
                  <a:gd name="connsiteY11" fmla="*/ 1645294 h 2801460"/>
                  <a:gd name="connsiteX12" fmla="*/ 4871464 w 5011574"/>
                  <a:gd name="connsiteY12" fmla="*/ 1840027 h 2801460"/>
                  <a:gd name="connsiteX13" fmla="*/ 4267965 w 5011574"/>
                  <a:gd name="connsiteY13" fmla="*/ 2357205 h 2801460"/>
                  <a:gd name="connsiteX14" fmla="*/ 3696996 w 5011574"/>
                  <a:gd name="connsiteY14" fmla="*/ 2671805 h 2801460"/>
                  <a:gd name="connsiteX15" fmla="*/ 3298389 w 5011574"/>
                  <a:gd name="connsiteY15" fmla="*/ 2801460 h 2801460"/>
                  <a:gd name="connsiteX16" fmla="*/ 3058964 w 5011574"/>
                  <a:gd name="connsiteY16" fmla="*/ 2777544 h 2801460"/>
                  <a:gd name="connsiteX17" fmla="*/ 2159527 w 5011574"/>
                  <a:gd name="connsiteY17" fmla="*/ 2337506 h 2801460"/>
                  <a:gd name="connsiteX18" fmla="*/ 1148443 w 5011574"/>
                  <a:gd name="connsiteY18" fmla="*/ 1641022 h 2801460"/>
                  <a:gd name="connsiteX19" fmla="*/ 810986 w 5011574"/>
                  <a:gd name="connsiteY19" fmla="*/ 1684565 h 2801460"/>
                  <a:gd name="connsiteX20" fmla="*/ 421821 w 5011574"/>
                  <a:gd name="connsiteY20" fmla="*/ 2035629 h 2801460"/>
                  <a:gd name="connsiteX21" fmla="*/ 38100 w 5011574"/>
                  <a:gd name="connsiteY21" fmla="*/ 1921329 h 2801460"/>
                  <a:gd name="connsiteX22" fmla="*/ 32657 w 5011574"/>
                  <a:gd name="connsiteY22" fmla="*/ 1741715 h 2801460"/>
                  <a:gd name="connsiteX23" fmla="*/ 24493 w 5011574"/>
                  <a:gd name="connsiteY23" fmla="*/ 1521279 h 2801460"/>
                  <a:gd name="connsiteX24" fmla="*/ 16328 w 5011574"/>
                  <a:gd name="connsiteY24" fmla="*/ 1257300 h 2801460"/>
                  <a:gd name="connsiteX25" fmla="*/ 0 w 5011574"/>
                  <a:gd name="connsiteY25" fmla="*/ 781050 h 2801460"/>
                  <a:gd name="connsiteX26" fmla="*/ 168728 w 5011574"/>
                  <a:gd name="connsiteY26" fmla="*/ 688522 h 2801460"/>
                  <a:gd name="connsiteX27" fmla="*/ 171450 w 5011574"/>
                  <a:gd name="connsiteY27" fmla="*/ 653143 h 2801460"/>
                  <a:gd name="connsiteX28" fmla="*/ 381000 w 5011574"/>
                  <a:gd name="connsiteY28" fmla="*/ 642258 h 2801460"/>
                  <a:gd name="connsiteX29" fmla="*/ 1020536 w 5011574"/>
                  <a:gd name="connsiteY29" fmla="*/ 1072243 h 2801460"/>
                  <a:gd name="connsiteX30" fmla="*/ 1132114 w 5011574"/>
                  <a:gd name="connsiteY30" fmla="*/ 1085850 h 2801460"/>
                  <a:gd name="connsiteX31" fmla="*/ 1357993 w 5011574"/>
                  <a:gd name="connsiteY31" fmla="*/ 816429 h 2801460"/>
                  <a:gd name="connsiteX32" fmla="*/ 1355271 w 5011574"/>
                  <a:gd name="connsiteY32" fmla="*/ 696686 h 2801460"/>
                  <a:gd name="connsiteX33" fmla="*/ 1325336 w 5011574"/>
                  <a:gd name="connsiteY33" fmla="*/ 345622 h 2801460"/>
                  <a:gd name="connsiteX34" fmla="*/ 1268487 w 5011574"/>
                  <a:gd name="connsiteY34" fmla="*/ 262755 h 2801460"/>
                  <a:gd name="connsiteX35" fmla="*/ 1639648 w 5011574"/>
                  <a:gd name="connsiteY35" fmla="*/ 26186 h 2801460"/>
                  <a:gd name="connsiteX36" fmla="*/ 1937977 w 5011574"/>
                  <a:gd name="connsiteY36" fmla="*/ 202991 h 2801460"/>
                  <a:gd name="connsiteX37" fmla="*/ 2082558 w 5011574"/>
                  <a:gd name="connsiteY37" fmla="*/ 298436 h 2801460"/>
                  <a:gd name="connsiteX38" fmla="*/ 2198914 w 5011574"/>
                  <a:gd name="connsiteY38" fmla="*/ 420279 h 2801460"/>
                  <a:gd name="connsiteX0" fmla="*/ 2198914 w 5011574"/>
                  <a:gd name="connsiteY0" fmla="*/ 420279 h 2801460"/>
                  <a:gd name="connsiteX1" fmla="*/ 3001736 w 5011574"/>
                  <a:gd name="connsiteY1" fmla="*/ 32658 h 2801460"/>
                  <a:gd name="connsiteX2" fmla="*/ 3559628 w 5011574"/>
                  <a:gd name="connsiteY2" fmla="*/ 0 h 2801460"/>
                  <a:gd name="connsiteX3" fmla="*/ 3962400 w 5011574"/>
                  <a:gd name="connsiteY3" fmla="*/ 244929 h 2801460"/>
                  <a:gd name="connsiteX4" fmla="*/ 4346121 w 5011574"/>
                  <a:gd name="connsiteY4" fmla="*/ 729343 h 2801460"/>
                  <a:gd name="connsiteX5" fmla="*/ 4343400 w 5011574"/>
                  <a:gd name="connsiteY5" fmla="*/ 963386 h 2801460"/>
                  <a:gd name="connsiteX6" fmla="*/ 4370614 w 5011574"/>
                  <a:gd name="connsiteY6" fmla="*/ 887186 h 2801460"/>
                  <a:gd name="connsiteX7" fmla="*/ 4340678 w 5011574"/>
                  <a:gd name="connsiteY7" fmla="*/ 302079 h 2801460"/>
                  <a:gd name="connsiteX8" fmla="*/ 4408608 w 5011574"/>
                  <a:gd name="connsiteY8" fmla="*/ 44076 h 2801460"/>
                  <a:gd name="connsiteX9" fmla="*/ 4679665 w 5011574"/>
                  <a:gd name="connsiteY9" fmla="*/ 259834 h 2801460"/>
                  <a:gd name="connsiteX10" fmla="*/ 5001560 w 5011574"/>
                  <a:gd name="connsiteY10" fmla="*/ 824595 h 2801460"/>
                  <a:gd name="connsiteX11" fmla="*/ 5011574 w 5011574"/>
                  <a:gd name="connsiteY11" fmla="*/ 1645294 h 2801460"/>
                  <a:gd name="connsiteX12" fmla="*/ 4871464 w 5011574"/>
                  <a:gd name="connsiteY12" fmla="*/ 1840027 h 2801460"/>
                  <a:gd name="connsiteX13" fmla="*/ 4267965 w 5011574"/>
                  <a:gd name="connsiteY13" fmla="*/ 2357205 h 2801460"/>
                  <a:gd name="connsiteX14" fmla="*/ 3696996 w 5011574"/>
                  <a:gd name="connsiteY14" fmla="*/ 2671805 h 2801460"/>
                  <a:gd name="connsiteX15" fmla="*/ 3298389 w 5011574"/>
                  <a:gd name="connsiteY15" fmla="*/ 2801460 h 2801460"/>
                  <a:gd name="connsiteX16" fmla="*/ 3058964 w 5011574"/>
                  <a:gd name="connsiteY16" fmla="*/ 2777544 h 2801460"/>
                  <a:gd name="connsiteX17" fmla="*/ 2159527 w 5011574"/>
                  <a:gd name="connsiteY17" fmla="*/ 2337506 h 2801460"/>
                  <a:gd name="connsiteX18" fmla="*/ 1180017 w 5011574"/>
                  <a:gd name="connsiteY18" fmla="*/ 1704167 h 2801460"/>
                  <a:gd name="connsiteX19" fmla="*/ 810986 w 5011574"/>
                  <a:gd name="connsiteY19" fmla="*/ 1684565 h 2801460"/>
                  <a:gd name="connsiteX20" fmla="*/ 421821 w 5011574"/>
                  <a:gd name="connsiteY20" fmla="*/ 2035629 h 2801460"/>
                  <a:gd name="connsiteX21" fmla="*/ 38100 w 5011574"/>
                  <a:gd name="connsiteY21" fmla="*/ 1921329 h 2801460"/>
                  <a:gd name="connsiteX22" fmla="*/ 32657 w 5011574"/>
                  <a:gd name="connsiteY22" fmla="*/ 1741715 h 2801460"/>
                  <a:gd name="connsiteX23" fmla="*/ 24493 w 5011574"/>
                  <a:gd name="connsiteY23" fmla="*/ 1521279 h 2801460"/>
                  <a:gd name="connsiteX24" fmla="*/ 16328 w 5011574"/>
                  <a:gd name="connsiteY24" fmla="*/ 1257300 h 2801460"/>
                  <a:gd name="connsiteX25" fmla="*/ 0 w 5011574"/>
                  <a:gd name="connsiteY25" fmla="*/ 781050 h 2801460"/>
                  <a:gd name="connsiteX26" fmla="*/ 168728 w 5011574"/>
                  <a:gd name="connsiteY26" fmla="*/ 688522 h 2801460"/>
                  <a:gd name="connsiteX27" fmla="*/ 171450 w 5011574"/>
                  <a:gd name="connsiteY27" fmla="*/ 653143 h 2801460"/>
                  <a:gd name="connsiteX28" fmla="*/ 381000 w 5011574"/>
                  <a:gd name="connsiteY28" fmla="*/ 642258 h 2801460"/>
                  <a:gd name="connsiteX29" fmla="*/ 1020536 w 5011574"/>
                  <a:gd name="connsiteY29" fmla="*/ 1072243 h 2801460"/>
                  <a:gd name="connsiteX30" fmla="*/ 1132114 w 5011574"/>
                  <a:gd name="connsiteY30" fmla="*/ 1085850 h 2801460"/>
                  <a:gd name="connsiteX31" fmla="*/ 1357993 w 5011574"/>
                  <a:gd name="connsiteY31" fmla="*/ 816429 h 2801460"/>
                  <a:gd name="connsiteX32" fmla="*/ 1355271 w 5011574"/>
                  <a:gd name="connsiteY32" fmla="*/ 696686 h 2801460"/>
                  <a:gd name="connsiteX33" fmla="*/ 1325336 w 5011574"/>
                  <a:gd name="connsiteY33" fmla="*/ 345622 h 2801460"/>
                  <a:gd name="connsiteX34" fmla="*/ 1268487 w 5011574"/>
                  <a:gd name="connsiteY34" fmla="*/ 262755 h 2801460"/>
                  <a:gd name="connsiteX35" fmla="*/ 1639648 w 5011574"/>
                  <a:gd name="connsiteY35" fmla="*/ 26186 h 2801460"/>
                  <a:gd name="connsiteX36" fmla="*/ 1937977 w 5011574"/>
                  <a:gd name="connsiteY36" fmla="*/ 202991 h 2801460"/>
                  <a:gd name="connsiteX37" fmla="*/ 2082558 w 5011574"/>
                  <a:gd name="connsiteY37" fmla="*/ 298436 h 2801460"/>
                  <a:gd name="connsiteX38" fmla="*/ 2198914 w 5011574"/>
                  <a:gd name="connsiteY38" fmla="*/ 420279 h 2801460"/>
                  <a:gd name="connsiteX0" fmla="*/ 2198914 w 5011574"/>
                  <a:gd name="connsiteY0" fmla="*/ 420279 h 2801460"/>
                  <a:gd name="connsiteX1" fmla="*/ 3001736 w 5011574"/>
                  <a:gd name="connsiteY1" fmla="*/ 32658 h 2801460"/>
                  <a:gd name="connsiteX2" fmla="*/ 3559628 w 5011574"/>
                  <a:gd name="connsiteY2" fmla="*/ 0 h 2801460"/>
                  <a:gd name="connsiteX3" fmla="*/ 3962400 w 5011574"/>
                  <a:gd name="connsiteY3" fmla="*/ 244929 h 2801460"/>
                  <a:gd name="connsiteX4" fmla="*/ 4346121 w 5011574"/>
                  <a:gd name="connsiteY4" fmla="*/ 729343 h 2801460"/>
                  <a:gd name="connsiteX5" fmla="*/ 4343400 w 5011574"/>
                  <a:gd name="connsiteY5" fmla="*/ 963386 h 2801460"/>
                  <a:gd name="connsiteX6" fmla="*/ 4370614 w 5011574"/>
                  <a:gd name="connsiteY6" fmla="*/ 887186 h 2801460"/>
                  <a:gd name="connsiteX7" fmla="*/ 4340678 w 5011574"/>
                  <a:gd name="connsiteY7" fmla="*/ 302079 h 2801460"/>
                  <a:gd name="connsiteX8" fmla="*/ 4408608 w 5011574"/>
                  <a:gd name="connsiteY8" fmla="*/ 44076 h 2801460"/>
                  <a:gd name="connsiteX9" fmla="*/ 4679665 w 5011574"/>
                  <a:gd name="connsiteY9" fmla="*/ 259834 h 2801460"/>
                  <a:gd name="connsiteX10" fmla="*/ 5001560 w 5011574"/>
                  <a:gd name="connsiteY10" fmla="*/ 824595 h 2801460"/>
                  <a:gd name="connsiteX11" fmla="*/ 5011574 w 5011574"/>
                  <a:gd name="connsiteY11" fmla="*/ 1645294 h 2801460"/>
                  <a:gd name="connsiteX12" fmla="*/ 4871464 w 5011574"/>
                  <a:gd name="connsiteY12" fmla="*/ 1840027 h 2801460"/>
                  <a:gd name="connsiteX13" fmla="*/ 4267965 w 5011574"/>
                  <a:gd name="connsiteY13" fmla="*/ 2357205 h 2801460"/>
                  <a:gd name="connsiteX14" fmla="*/ 3696996 w 5011574"/>
                  <a:gd name="connsiteY14" fmla="*/ 2671805 h 2801460"/>
                  <a:gd name="connsiteX15" fmla="*/ 3298389 w 5011574"/>
                  <a:gd name="connsiteY15" fmla="*/ 2801460 h 2801460"/>
                  <a:gd name="connsiteX16" fmla="*/ 3058964 w 5011574"/>
                  <a:gd name="connsiteY16" fmla="*/ 2777544 h 2801460"/>
                  <a:gd name="connsiteX17" fmla="*/ 2159527 w 5011574"/>
                  <a:gd name="connsiteY17" fmla="*/ 2337506 h 2801460"/>
                  <a:gd name="connsiteX18" fmla="*/ 1180017 w 5011574"/>
                  <a:gd name="connsiteY18" fmla="*/ 1704167 h 2801460"/>
                  <a:gd name="connsiteX19" fmla="*/ 810987 w 5011574"/>
                  <a:gd name="connsiteY19" fmla="*/ 1722451 h 2801460"/>
                  <a:gd name="connsiteX20" fmla="*/ 421821 w 5011574"/>
                  <a:gd name="connsiteY20" fmla="*/ 2035629 h 2801460"/>
                  <a:gd name="connsiteX21" fmla="*/ 38100 w 5011574"/>
                  <a:gd name="connsiteY21" fmla="*/ 1921329 h 2801460"/>
                  <a:gd name="connsiteX22" fmla="*/ 32657 w 5011574"/>
                  <a:gd name="connsiteY22" fmla="*/ 1741715 h 2801460"/>
                  <a:gd name="connsiteX23" fmla="*/ 24493 w 5011574"/>
                  <a:gd name="connsiteY23" fmla="*/ 1521279 h 2801460"/>
                  <a:gd name="connsiteX24" fmla="*/ 16328 w 5011574"/>
                  <a:gd name="connsiteY24" fmla="*/ 1257300 h 2801460"/>
                  <a:gd name="connsiteX25" fmla="*/ 0 w 5011574"/>
                  <a:gd name="connsiteY25" fmla="*/ 781050 h 2801460"/>
                  <a:gd name="connsiteX26" fmla="*/ 168728 w 5011574"/>
                  <a:gd name="connsiteY26" fmla="*/ 688522 h 2801460"/>
                  <a:gd name="connsiteX27" fmla="*/ 171450 w 5011574"/>
                  <a:gd name="connsiteY27" fmla="*/ 653143 h 2801460"/>
                  <a:gd name="connsiteX28" fmla="*/ 381000 w 5011574"/>
                  <a:gd name="connsiteY28" fmla="*/ 642258 h 2801460"/>
                  <a:gd name="connsiteX29" fmla="*/ 1020536 w 5011574"/>
                  <a:gd name="connsiteY29" fmla="*/ 1072243 h 2801460"/>
                  <a:gd name="connsiteX30" fmla="*/ 1132114 w 5011574"/>
                  <a:gd name="connsiteY30" fmla="*/ 1085850 h 2801460"/>
                  <a:gd name="connsiteX31" fmla="*/ 1357993 w 5011574"/>
                  <a:gd name="connsiteY31" fmla="*/ 816429 h 2801460"/>
                  <a:gd name="connsiteX32" fmla="*/ 1355271 w 5011574"/>
                  <a:gd name="connsiteY32" fmla="*/ 696686 h 2801460"/>
                  <a:gd name="connsiteX33" fmla="*/ 1325336 w 5011574"/>
                  <a:gd name="connsiteY33" fmla="*/ 345622 h 2801460"/>
                  <a:gd name="connsiteX34" fmla="*/ 1268487 w 5011574"/>
                  <a:gd name="connsiteY34" fmla="*/ 262755 h 2801460"/>
                  <a:gd name="connsiteX35" fmla="*/ 1639648 w 5011574"/>
                  <a:gd name="connsiteY35" fmla="*/ 26186 h 2801460"/>
                  <a:gd name="connsiteX36" fmla="*/ 1937977 w 5011574"/>
                  <a:gd name="connsiteY36" fmla="*/ 202991 h 2801460"/>
                  <a:gd name="connsiteX37" fmla="*/ 2082558 w 5011574"/>
                  <a:gd name="connsiteY37" fmla="*/ 298436 h 2801460"/>
                  <a:gd name="connsiteX38" fmla="*/ 2198914 w 5011574"/>
                  <a:gd name="connsiteY38" fmla="*/ 420279 h 2801460"/>
                  <a:gd name="connsiteX0" fmla="*/ 2198914 w 5011574"/>
                  <a:gd name="connsiteY0" fmla="*/ 420279 h 2801460"/>
                  <a:gd name="connsiteX1" fmla="*/ 3001736 w 5011574"/>
                  <a:gd name="connsiteY1" fmla="*/ 32658 h 2801460"/>
                  <a:gd name="connsiteX2" fmla="*/ 3559628 w 5011574"/>
                  <a:gd name="connsiteY2" fmla="*/ 0 h 2801460"/>
                  <a:gd name="connsiteX3" fmla="*/ 3962400 w 5011574"/>
                  <a:gd name="connsiteY3" fmla="*/ 244929 h 2801460"/>
                  <a:gd name="connsiteX4" fmla="*/ 4346121 w 5011574"/>
                  <a:gd name="connsiteY4" fmla="*/ 729343 h 2801460"/>
                  <a:gd name="connsiteX5" fmla="*/ 4343400 w 5011574"/>
                  <a:gd name="connsiteY5" fmla="*/ 963386 h 2801460"/>
                  <a:gd name="connsiteX6" fmla="*/ 4370614 w 5011574"/>
                  <a:gd name="connsiteY6" fmla="*/ 887186 h 2801460"/>
                  <a:gd name="connsiteX7" fmla="*/ 4340678 w 5011574"/>
                  <a:gd name="connsiteY7" fmla="*/ 302079 h 2801460"/>
                  <a:gd name="connsiteX8" fmla="*/ 4408608 w 5011574"/>
                  <a:gd name="connsiteY8" fmla="*/ 44076 h 2801460"/>
                  <a:gd name="connsiteX9" fmla="*/ 4679665 w 5011574"/>
                  <a:gd name="connsiteY9" fmla="*/ 259834 h 2801460"/>
                  <a:gd name="connsiteX10" fmla="*/ 5001560 w 5011574"/>
                  <a:gd name="connsiteY10" fmla="*/ 824595 h 2801460"/>
                  <a:gd name="connsiteX11" fmla="*/ 5011574 w 5011574"/>
                  <a:gd name="connsiteY11" fmla="*/ 1645294 h 2801460"/>
                  <a:gd name="connsiteX12" fmla="*/ 4871464 w 5011574"/>
                  <a:gd name="connsiteY12" fmla="*/ 1840027 h 2801460"/>
                  <a:gd name="connsiteX13" fmla="*/ 4267965 w 5011574"/>
                  <a:gd name="connsiteY13" fmla="*/ 2357205 h 2801460"/>
                  <a:gd name="connsiteX14" fmla="*/ 3696996 w 5011574"/>
                  <a:gd name="connsiteY14" fmla="*/ 2671805 h 2801460"/>
                  <a:gd name="connsiteX15" fmla="*/ 3298389 w 5011574"/>
                  <a:gd name="connsiteY15" fmla="*/ 2801460 h 2801460"/>
                  <a:gd name="connsiteX16" fmla="*/ 3058964 w 5011574"/>
                  <a:gd name="connsiteY16" fmla="*/ 2777544 h 2801460"/>
                  <a:gd name="connsiteX17" fmla="*/ 2159527 w 5011574"/>
                  <a:gd name="connsiteY17" fmla="*/ 2337506 h 2801460"/>
                  <a:gd name="connsiteX18" fmla="*/ 1180017 w 5011574"/>
                  <a:gd name="connsiteY18" fmla="*/ 1704167 h 2801460"/>
                  <a:gd name="connsiteX19" fmla="*/ 810987 w 5011574"/>
                  <a:gd name="connsiteY19" fmla="*/ 1722451 h 2801460"/>
                  <a:gd name="connsiteX20" fmla="*/ 421820 w 5011574"/>
                  <a:gd name="connsiteY20" fmla="*/ 2092459 h 2801460"/>
                  <a:gd name="connsiteX21" fmla="*/ 38100 w 5011574"/>
                  <a:gd name="connsiteY21" fmla="*/ 1921329 h 2801460"/>
                  <a:gd name="connsiteX22" fmla="*/ 32657 w 5011574"/>
                  <a:gd name="connsiteY22" fmla="*/ 1741715 h 2801460"/>
                  <a:gd name="connsiteX23" fmla="*/ 24493 w 5011574"/>
                  <a:gd name="connsiteY23" fmla="*/ 1521279 h 2801460"/>
                  <a:gd name="connsiteX24" fmla="*/ 16328 w 5011574"/>
                  <a:gd name="connsiteY24" fmla="*/ 1257300 h 2801460"/>
                  <a:gd name="connsiteX25" fmla="*/ 0 w 5011574"/>
                  <a:gd name="connsiteY25" fmla="*/ 781050 h 2801460"/>
                  <a:gd name="connsiteX26" fmla="*/ 168728 w 5011574"/>
                  <a:gd name="connsiteY26" fmla="*/ 688522 h 2801460"/>
                  <a:gd name="connsiteX27" fmla="*/ 171450 w 5011574"/>
                  <a:gd name="connsiteY27" fmla="*/ 653143 h 2801460"/>
                  <a:gd name="connsiteX28" fmla="*/ 381000 w 5011574"/>
                  <a:gd name="connsiteY28" fmla="*/ 642258 h 2801460"/>
                  <a:gd name="connsiteX29" fmla="*/ 1020536 w 5011574"/>
                  <a:gd name="connsiteY29" fmla="*/ 1072243 h 2801460"/>
                  <a:gd name="connsiteX30" fmla="*/ 1132114 w 5011574"/>
                  <a:gd name="connsiteY30" fmla="*/ 1085850 h 2801460"/>
                  <a:gd name="connsiteX31" fmla="*/ 1357993 w 5011574"/>
                  <a:gd name="connsiteY31" fmla="*/ 816429 h 2801460"/>
                  <a:gd name="connsiteX32" fmla="*/ 1355271 w 5011574"/>
                  <a:gd name="connsiteY32" fmla="*/ 696686 h 2801460"/>
                  <a:gd name="connsiteX33" fmla="*/ 1325336 w 5011574"/>
                  <a:gd name="connsiteY33" fmla="*/ 345622 h 2801460"/>
                  <a:gd name="connsiteX34" fmla="*/ 1268487 w 5011574"/>
                  <a:gd name="connsiteY34" fmla="*/ 262755 h 2801460"/>
                  <a:gd name="connsiteX35" fmla="*/ 1639648 w 5011574"/>
                  <a:gd name="connsiteY35" fmla="*/ 26186 h 2801460"/>
                  <a:gd name="connsiteX36" fmla="*/ 1937977 w 5011574"/>
                  <a:gd name="connsiteY36" fmla="*/ 202991 h 2801460"/>
                  <a:gd name="connsiteX37" fmla="*/ 2082558 w 5011574"/>
                  <a:gd name="connsiteY37" fmla="*/ 298436 h 2801460"/>
                  <a:gd name="connsiteX38" fmla="*/ 2198914 w 5011574"/>
                  <a:gd name="connsiteY38" fmla="*/ 420279 h 2801460"/>
                  <a:gd name="connsiteX0" fmla="*/ 2255533 w 5068193"/>
                  <a:gd name="connsiteY0" fmla="*/ 420279 h 2801460"/>
                  <a:gd name="connsiteX1" fmla="*/ 3058355 w 5068193"/>
                  <a:gd name="connsiteY1" fmla="*/ 32658 h 2801460"/>
                  <a:gd name="connsiteX2" fmla="*/ 3616247 w 5068193"/>
                  <a:gd name="connsiteY2" fmla="*/ 0 h 2801460"/>
                  <a:gd name="connsiteX3" fmla="*/ 4019019 w 5068193"/>
                  <a:gd name="connsiteY3" fmla="*/ 244929 h 2801460"/>
                  <a:gd name="connsiteX4" fmla="*/ 4402740 w 5068193"/>
                  <a:gd name="connsiteY4" fmla="*/ 729343 h 2801460"/>
                  <a:gd name="connsiteX5" fmla="*/ 4400019 w 5068193"/>
                  <a:gd name="connsiteY5" fmla="*/ 963386 h 2801460"/>
                  <a:gd name="connsiteX6" fmla="*/ 4427233 w 5068193"/>
                  <a:gd name="connsiteY6" fmla="*/ 887186 h 2801460"/>
                  <a:gd name="connsiteX7" fmla="*/ 4397297 w 5068193"/>
                  <a:gd name="connsiteY7" fmla="*/ 302079 h 2801460"/>
                  <a:gd name="connsiteX8" fmla="*/ 4465227 w 5068193"/>
                  <a:gd name="connsiteY8" fmla="*/ 44076 h 2801460"/>
                  <a:gd name="connsiteX9" fmla="*/ 4736284 w 5068193"/>
                  <a:gd name="connsiteY9" fmla="*/ 259834 h 2801460"/>
                  <a:gd name="connsiteX10" fmla="*/ 5058179 w 5068193"/>
                  <a:gd name="connsiteY10" fmla="*/ 824595 h 2801460"/>
                  <a:gd name="connsiteX11" fmla="*/ 5068193 w 5068193"/>
                  <a:gd name="connsiteY11" fmla="*/ 1645294 h 2801460"/>
                  <a:gd name="connsiteX12" fmla="*/ 4928083 w 5068193"/>
                  <a:gd name="connsiteY12" fmla="*/ 1840027 h 2801460"/>
                  <a:gd name="connsiteX13" fmla="*/ 4324584 w 5068193"/>
                  <a:gd name="connsiteY13" fmla="*/ 2357205 h 2801460"/>
                  <a:gd name="connsiteX14" fmla="*/ 3753615 w 5068193"/>
                  <a:gd name="connsiteY14" fmla="*/ 2671805 h 2801460"/>
                  <a:gd name="connsiteX15" fmla="*/ 3355008 w 5068193"/>
                  <a:gd name="connsiteY15" fmla="*/ 2801460 h 2801460"/>
                  <a:gd name="connsiteX16" fmla="*/ 3115583 w 5068193"/>
                  <a:gd name="connsiteY16" fmla="*/ 2777544 h 2801460"/>
                  <a:gd name="connsiteX17" fmla="*/ 2216146 w 5068193"/>
                  <a:gd name="connsiteY17" fmla="*/ 2337506 h 2801460"/>
                  <a:gd name="connsiteX18" fmla="*/ 1236636 w 5068193"/>
                  <a:gd name="connsiteY18" fmla="*/ 1704167 h 2801460"/>
                  <a:gd name="connsiteX19" fmla="*/ 867606 w 5068193"/>
                  <a:gd name="connsiteY19" fmla="*/ 1722451 h 2801460"/>
                  <a:gd name="connsiteX20" fmla="*/ 478439 w 5068193"/>
                  <a:gd name="connsiteY20" fmla="*/ 2092459 h 2801460"/>
                  <a:gd name="connsiteX21" fmla="*/ 0 w 5068193"/>
                  <a:gd name="connsiteY21" fmla="*/ 1946589 h 2801460"/>
                  <a:gd name="connsiteX22" fmla="*/ 89276 w 5068193"/>
                  <a:gd name="connsiteY22" fmla="*/ 1741715 h 2801460"/>
                  <a:gd name="connsiteX23" fmla="*/ 81112 w 5068193"/>
                  <a:gd name="connsiteY23" fmla="*/ 1521279 h 2801460"/>
                  <a:gd name="connsiteX24" fmla="*/ 72947 w 5068193"/>
                  <a:gd name="connsiteY24" fmla="*/ 1257300 h 2801460"/>
                  <a:gd name="connsiteX25" fmla="*/ 56619 w 5068193"/>
                  <a:gd name="connsiteY25" fmla="*/ 781050 h 2801460"/>
                  <a:gd name="connsiteX26" fmla="*/ 225347 w 5068193"/>
                  <a:gd name="connsiteY26" fmla="*/ 688522 h 2801460"/>
                  <a:gd name="connsiteX27" fmla="*/ 228069 w 5068193"/>
                  <a:gd name="connsiteY27" fmla="*/ 653143 h 2801460"/>
                  <a:gd name="connsiteX28" fmla="*/ 437619 w 5068193"/>
                  <a:gd name="connsiteY28" fmla="*/ 642258 h 2801460"/>
                  <a:gd name="connsiteX29" fmla="*/ 1077155 w 5068193"/>
                  <a:gd name="connsiteY29" fmla="*/ 1072243 h 2801460"/>
                  <a:gd name="connsiteX30" fmla="*/ 1188733 w 5068193"/>
                  <a:gd name="connsiteY30" fmla="*/ 1085850 h 2801460"/>
                  <a:gd name="connsiteX31" fmla="*/ 1414612 w 5068193"/>
                  <a:gd name="connsiteY31" fmla="*/ 816429 h 2801460"/>
                  <a:gd name="connsiteX32" fmla="*/ 1411890 w 5068193"/>
                  <a:gd name="connsiteY32" fmla="*/ 696686 h 2801460"/>
                  <a:gd name="connsiteX33" fmla="*/ 1381955 w 5068193"/>
                  <a:gd name="connsiteY33" fmla="*/ 345622 h 2801460"/>
                  <a:gd name="connsiteX34" fmla="*/ 1325106 w 5068193"/>
                  <a:gd name="connsiteY34" fmla="*/ 262755 h 2801460"/>
                  <a:gd name="connsiteX35" fmla="*/ 1696267 w 5068193"/>
                  <a:gd name="connsiteY35" fmla="*/ 26186 h 2801460"/>
                  <a:gd name="connsiteX36" fmla="*/ 1994596 w 5068193"/>
                  <a:gd name="connsiteY36" fmla="*/ 202991 h 2801460"/>
                  <a:gd name="connsiteX37" fmla="*/ 2139177 w 5068193"/>
                  <a:gd name="connsiteY37" fmla="*/ 298436 h 2801460"/>
                  <a:gd name="connsiteX38" fmla="*/ 2255533 w 5068193"/>
                  <a:gd name="connsiteY38" fmla="*/ 420279 h 2801460"/>
                  <a:gd name="connsiteX0" fmla="*/ 2267290 w 5079950"/>
                  <a:gd name="connsiteY0" fmla="*/ 420279 h 2801460"/>
                  <a:gd name="connsiteX1" fmla="*/ 3070112 w 5079950"/>
                  <a:gd name="connsiteY1" fmla="*/ 32658 h 2801460"/>
                  <a:gd name="connsiteX2" fmla="*/ 3628004 w 5079950"/>
                  <a:gd name="connsiteY2" fmla="*/ 0 h 2801460"/>
                  <a:gd name="connsiteX3" fmla="*/ 4030776 w 5079950"/>
                  <a:gd name="connsiteY3" fmla="*/ 244929 h 2801460"/>
                  <a:gd name="connsiteX4" fmla="*/ 4414497 w 5079950"/>
                  <a:gd name="connsiteY4" fmla="*/ 729343 h 2801460"/>
                  <a:gd name="connsiteX5" fmla="*/ 4411776 w 5079950"/>
                  <a:gd name="connsiteY5" fmla="*/ 963386 h 2801460"/>
                  <a:gd name="connsiteX6" fmla="*/ 4438990 w 5079950"/>
                  <a:gd name="connsiteY6" fmla="*/ 887186 h 2801460"/>
                  <a:gd name="connsiteX7" fmla="*/ 4409054 w 5079950"/>
                  <a:gd name="connsiteY7" fmla="*/ 302079 h 2801460"/>
                  <a:gd name="connsiteX8" fmla="*/ 4476984 w 5079950"/>
                  <a:gd name="connsiteY8" fmla="*/ 44076 h 2801460"/>
                  <a:gd name="connsiteX9" fmla="*/ 4748041 w 5079950"/>
                  <a:gd name="connsiteY9" fmla="*/ 259834 h 2801460"/>
                  <a:gd name="connsiteX10" fmla="*/ 5069936 w 5079950"/>
                  <a:gd name="connsiteY10" fmla="*/ 824595 h 2801460"/>
                  <a:gd name="connsiteX11" fmla="*/ 5079950 w 5079950"/>
                  <a:gd name="connsiteY11" fmla="*/ 1645294 h 2801460"/>
                  <a:gd name="connsiteX12" fmla="*/ 4939840 w 5079950"/>
                  <a:gd name="connsiteY12" fmla="*/ 1840027 h 2801460"/>
                  <a:gd name="connsiteX13" fmla="*/ 4336341 w 5079950"/>
                  <a:gd name="connsiteY13" fmla="*/ 2357205 h 2801460"/>
                  <a:gd name="connsiteX14" fmla="*/ 3765372 w 5079950"/>
                  <a:gd name="connsiteY14" fmla="*/ 2671805 h 2801460"/>
                  <a:gd name="connsiteX15" fmla="*/ 3366765 w 5079950"/>
                  <a:gd name="connsiteY15" fmla="*/ 2801460 h 2801460"/>
                  <a:gd name="connsiteX16" fmla="*/ 3127340 w 5079950"/>
                  <a:gd name="connsiteY16" fmla="*/ 2777544 h 2801460"/>
                  <a:gd name="connsiteX17" fmla="*/ 2227903 w 5079950"/>
                  <a:gd name="connsiteY17" fmla="*/ 2337506 h 2801460"/>
                  <a:gd name="connsiteX18" fmla="*/ 1248393 w 5079950"/>
                  <a:gd name="connsiteY18" fmla="*/ 1704167 h 2801460"/>
                  <a:gd name="connsiteX19" fmla="*/ 879363 w 5079950"/>
                  <a:gd name="connsiteY19" fmla="*/ 1722451 h 2801460"/>
                  <a:gd name="connsiteX20" fmla="*/ 490196 w 5079950"/>
                  <a:gd name="connsiteY20" fmla="*/ 2092459 h 2801460"/>
                  <a:gd name="connsiteX21" fmla="*/ 11757 w 5079950"/>
                  <a:gd name="connsiteY21" fmla="*/ 1946589 h 2801460"/>
                  <a:gd name="connsiteX22" fmla="*/ 0 w 5079950"/>
                  <a:gd name="connsiteY22" fmla="*/ 1710144 h 2801460"/>
                  <a:gd name="connsiteX23" fmla="*/ 92869 w 5079950"/>
                  <a:gd name="connsiteY23" fmla="*/ 1521279 h 2801460"/>
                  <a:gd name="connsiteX24" fmla="*/ 84704 w 5079950"/>
                  <a:gd name="connsiteY24" fmla="*/ 1257300 h 2801460"/>
                  <a:gd name="connsiteX25" fmla="*/ 68376 w 5079950"/>
                  <a:gd name="connsiteY25" fmla="*/ 781050 h 2801460"/>
                  <a:gd name="connsiteX26" fmla="*/ 237104 w 5079950"/>
                  <a:gd name="connsiteY26" fmla="*/ 688522 h 2801460"/>
                  <a:gd name="connsiteX27" fmla="*/ 239826 w 5079950"/>
                  <a:gd name="connsiteY27" fmla="*/ 653143 h 2801460"/>
                  <a:gd name="connsiteX28" fmla="*/ 449376 w 5079950"/>
                  <a:gd name="connsiteY28" fmla="*/ 642258 h 2801460"/>
                  <a:gd name="connsiteX29" fmla="*/ 1088912 w 5079950"/>
                  <a:gd name="connsiteY29" fmla="*/ 1072243 h 2801460"/>
                  <a:gd name="connsiteX30" fmla="*/ 1200490 w 5079950"/>
                  <a:gd name="connsiteY30" fmla="*/ 1085850 h 2801460"/>
                  <a:gd name="connsiteX31" fmla="*/ 1426369 w 5079950"/>
                  <a:gd name="connsiteY31" fmla="*/ 816429 h 2801460"/>
                  <a:gd name="connsiteX32" fmla="*/ 1423647 w 5079950"/>
                  <a:gd name="connsiteY32" fmla="*/ 696686 h 2801460"/>
                  <a:gd name="connsiteX33" fmla="*/ 1393712 w 5079950"/>
                  <a:gd name="connsiteY33" fmla="*/ 345622 h 2801460"/>
                  <a:gd name="connsiteX34" fmla="*/ 1336863 w 5079950"/>
                  <a:gd name="connsiteY34" fmla="*/ 262755 h 2801460"/>
                  <a:gd name="connsiteX35" fmla="*/ 1708024 w 5079950"/>
                  <a:gd name="connsiteY35" fmla="*/ 26186 h 2801460"/>
                  <a:gd name="connsiteX36" fmla="*/ 2006353 w 5079950"/>
                  <a:gd name="connsiteY36" fmla="*/ 202991 h 2801460"/>
                  <a:gd name="connsiteX37" fmla="*/ 2150934 w 5079950"/>
                  <a:gd name="connsiteY37" fmla="*/ 298436 h 2801460"/>
                  <a:gd name="connsiteX38" fmla="*/ 2267290 w 5079950"/>
                  <a:gd name="connsiteY38" fmla="*/ 420279 h 2801460"/>
                  <a:gd name="connsiteX0" fmla="*/ 2307027 w 5119687"/>
                  <a:gd name="connsiteY0" fmla="*/ 420279 h 2801460"/>
                  <a:gd name="connsiteX1" fmla="*/ 3109849 w 5119687"/>
                  <a:gd name="connsiteY1" fmla="*/ 32658 h 2801460"/>
                  <a:gd name="connsiteX2" fmla="*/ 3667741 w 5119687"/>
                  <a:gd name="connsiteY2" fmla="*/ 0 h 2801460"/>
                  <a:gd name="connsiteX3" fmla="*/ 4070513 w 5119687"/>
                  <a:gd name="connsiteY3" fmla="*/ 244929 h 2801460"/>
                  <a:gd name="connsiteX4" fmla="*/ 4454234 w 5119687"/>
                  <a:gd name="connsiteY4" fmla="*/ 729343 h 2801460"/>
                  <a:gd name="connsiteX5" fmla="*/ 4451513 w 5119687"/>
                  <a:gd name="connsiteY5" fmla="*/ 963386 h 2801460"/>
                  <a:gd name="connsiteX6" fmla="*/ 4478727 w 5119687"/>
                  <a:gd name="connsiteY6" fmla="*/ 887186 h 2801460"/>
                  <a:gd name="connsiteX7" fmla="*/ 4448791 w 5119687"/>
                  <a:gd name="connsiteY7" fmla="*/ 302079 h 2801460"/>
                  <a:gd name="connsiteX8" fmla="*/ 4516721 w 5119687"/>
                  <a:gd name="connsiteY8" fmla="*/ 44076 h 2801460"/>
                  <a:gd name="connsiteX9" fmla="*/ 4787778 w 5119687"/>
                  <a:gd name="connsiteY9" fmla="*/ 259834 h 2801460"/>
                  <a:gd name="connsiteX10" fmla="*/ 5109673 w 5119687"/>
                  <a:gd name="connsiteY10" fmla="*/ 824595 h 2801460"/>
                  <a:gd name="connsiteX11" fmla="*/ 5119687 w 5119687"/>
                  <a:gd name="connsiteY11" fmla="*/ 1645294 h 2801460"/>
                  <a:gd name="connsiteX12" fmla="*/ 4979577 w 5119687"/>
                  <a:gd name="connsiteY12" fmla="*/ 1840027 h 2801460"/>
                  <a:gd name="connsiteX13" fmla="*/ 4376078 w 5119687"/>
                  <a:gd name="connsiteY13" fmla="*/ 2357205 h 2801460"/>
                  <a:gd name="connsiteX14" fmla="*/ 3805109 w 5119687"/>
                  <a:gd name="connsiteY14" fmla="*/ 2671805 h 2801460"/>
                  <a:gd name="connsiteX15" fmla="*/ 3406502 w 5119687"/>
                  <a:gd name="connsiteY15" fmla="*/ 2801460 h 2801460"/>
                  <a:gd name="connsiteX16" fmla="*/ 3167077 w 5119687"/>
                  <a:gd name="connsiteY16" fmla="*/ 2777544 h 2801460"/>
                  <a:gd name="connsiteX17" fmla="*/ 2267640 w 5119687"/>
                  <a:gd name="connsiteY17" fmla="*/ 2337506 h 2801460"/>
                  <a:gd name="connsiteX18" fmla="*/ 1288130 w 5119687"/>
                  <a:gd name="connsiteY18" fmla="*/ 1704167 h 2801460"/>
                  <a:gd name="connsiteX19" fmla="*/ 919100 w 5119687"/>
                  <a:gd name="connsiteY19" fmla="*/ 1722451 h 2801460"/>
                  <a:gd name="connsiteX20" fmla="*/ 529933 w 5119687"/>
                  <a:gd name="connsiteY20" fmla="*/ 2092459 h 2801460"/>
                  <a:gd name="connsiteX21" fmla="*/ 51494 w 5119687"/>
                  <a:gd name="connsiteY21" fmla="*/ 1946589 h 2801460"/>
                  <a:gd name="connsiteX22" fmla="*/ 39737 w 5119687"/>
                  <a:gd name="connsiteY22" fmla="*/ 1710144 h 2801460"/>
                  <a:gd name="connsiteX23" fmla="*/ 0 w 5119687"/>
                  <a:gd name="connsiteY23" fmla="*/ 1508649 h 2801460"/>
                  <a:gd name="connsiteX24" fmla="*/ 124441 w 5119687"/>
                  <a:gd name="connsiteY24" fmla="*/ 1257300 h 2801460"/>
                  <a:gd name="connsiteX25" fmla="*/ 108113 w 5119687"/>
                  <a:gd name="connsiteY25" fmla="*/ 781050 h 2801460"/>
                  <a:gd name="connsiteX26" fmla="*/ 276841 w 5119687"/>
                  <a:gd name="connsiteY26" fmla="*/ 688522 h 2801460"/>
                  <a:gd name="connsiteX27" fmla="*/ 279563 w 5119687"/>
                  <a:gd name="connsiteY27" fmla="*/ 653143 h 2801460"/>
                  <a:gd name="connsiteX28" fmla="*/ 489113 w 5119687"/>
                  <a:gd name="connsiteY28" fmla="*/ 642258 h 2801460"/>
                  <a:gd name="connsiteX29" fmla="*/ 1128649 w 5119687"/>
                  <a:gd name="connsiteY29" fmla="*/ 1072243 h 2801460"/>
                  <a:gd name="connsiteX30" fmla="*/ 1240227 w 5119687"/>
                  <a:gd name="connsiteY30" fmla="*/ 1085850 h 2801460"/>
                  <a:gd name="connsiteX31" fmla="*/ 1466106 w 5119687"/>
                  <a:gd name="connsiteY31" fmla="*/ 816429 h 2801460"/>
                  <a:gd name="connsiteX32" fmla="*/ 1463384 w 5119687"/>
                  <a:gd name="connsiteY32" fmla="*/ 696686 h 2801460"/>
                  <a:gd name="connsiteX33" fmla="*/ 1433449 w 5119687"/>
                  <a:gd name="connsiteY33" fmla="*/ 345622 h 2801460"/>
                  <a:gd name="connsiteX34" fmla="*/ 1376600 w 5119687"/>
                  <a:gd name="connsiteY34" fmla="*/ 262755 h 2801460"/>
                  <a:gd name="connsiteX35" fmla="*/ 1747761 w 5119687"/>
                  <a:gd name="connsiteY35" fmla="*/ 26186 h 2801460"/>
                  <a:gd name="connsiteX36" fmla="*/ 2046090 w 5119687"/>
                  <a:gd name="connsiteY36" fmla="*/ 202991 h 2801460"/>
                  <a:gd name="connsiteX37" fmla="*/ 2190671 w 5119687"/>
                  <a:gd name="connsiteY37" fmla="*/ 298436 h 2801460"/>
                  <a:gd name="connsiteX38" fmla="*/ 2307027 w 5119687"/>
                  <a:gd name="connsiteY38" fmla="*/ 420279 h 2801460"/>
                  <a:gd name="connsiteX0" fmla="*/ 2327820 w 5140480"/>
                  <a:gd name="connsiteY0" fmla="*/ 420279 h 2801460"/>
                  <a:gd name="connsiteX1" fmla="*/ 3130642 w 5140480"/>
                  <a:gd name="connsiteY1" fmla="*/ 32658 h 2801460"/>
                  <a:gd name="connsiteX2" fmla="*/ 3688534 w 5140480"/>
                  <a:gd name="connsiteY2" fmla="*/ 0 h 2801460"/>
                  <a:gd name="connsiteX3" fmla="*/ 4091306 w 5140480"/>
                  <a:gd name="connsiteY3" fmla="*/ 244929 h 2801460"/>
                  <a:gd name="connsiteX4" fmla="*/ 4475027 w 5140480"/>
                  <a:gd name="connsiteY4" fmla="*/ 729343 h 2801460"/>
                  <a:gd name="connsiteX5" fmla="*/ 4472306 w 5140480"/>
                  <a:gd name="connsiteY5" fmla="*/ 963386 h 2801460"/>
                  <a:gd name="connsiteX6" fmla="*/ 4499520 w 5140480"/>
                  <a:gd name="connsiteY6" fmla="*/ 887186 h 2801460"/>
                  <a:gd name="connsiteX7" fmla="*/ 4469584 w 5140480"/>
                  <a:gd name="connsiteY7" fmla="*/ 302079 h 2801460"/>
                  <a:gd name="connsiteX8" fmla="*/ 4537514 w 5140480"/>
                  <a:gd name="connsiteY8" fmla="*/ 44076 h 2801460"/>
                  <a:gd name="connsiteX9" fmla="*/ 4808571 w 5140480"/>
                  <a:gd name="connsiteY9" fmla="*/ 259834 h 2801460"/>
                  <a:gd name="connsiteX10" fmla="*/ 5130466 w 5140480"/>
                  <a:gd name="connsiteY10" fmla="*/ 824595 h 2801460"/>
                  <a:gd name="connsiteX11" fmla="*/ 5140480 w 5140480"/>
                  <a:gd name="connsiteY11" fmla="*/ 1645294 h 2801460"/>
                  <a:gd name="connsiteX12" fmla="*/ 5000370 w 5140480"/>
                  <a:gd name="connsiteY12" fmla="*/ 1840027 h 2801460"/>
                  <a:gd name="connsiteX13" fmla="*/ 4396871 w 5140480"/>
                  <a:gd name="connsiteY13" fmla="*/ 2357205 h 2801460"/>
                  <a:gd name="connsiteX14" fmla="*/ 3825902 w 5140480"/>
                  <a:gd name="connsiteY14" fmla="*/ 2671805 h 2801460"/>
                  <a:gd name="connsiteX15" fmla="*/ 3427295 w 5140480"/>
                  <a:gd name="connsiteY15" fmla="*/ 2801460 h 2801460"/>
                  <a:gd name="connsiteX16" fmla="*/ 3187870 w 5140480"/>
                  <a:gd name="connsiteY16" fmla="*/ 2777544 h 2801460"/>
                  <a:gd name="connsiteX17" fmla="*/ 2288433 w 5140480"/>
                  <a:gd name="connsiteY17" fmla="*/ 2337506 h 2801460"/>
                  <a:gd name="connsiteX18" fmla="*/ 1308923 w 5140480"/>
                  <a:gd name="connsiteY18" fmla="*/ 1704167 h 2801460"/>
                  <a:gd name="connsiteX19" fmla="*/ 939893 w 5140480"/>
                  <a:gd name="connsiteY19" fmla="*/ 1722451 h 2801460"/>
                  <a:gd name="connsiteX20" fmla="*/ 550726 w 5140480"/>
                  <a:gd name="connsiteY20" fmla="*/ 2092459 h 2801460"/>
                  <a:gd name="connsiteX21" fmla="*/ 72287 w 5140480"/>
                  <a:gd name="connsiteY21" fmla="*/ 1946589 h 2801460"/>
                  <a:gd name="connsiteX22" fmla="*/ 60530 w 5140480"/>
                  <a:gd name="connsiteY22" fmla="*/ 1710144 h 2801460"/>
                  <a:gd name="connsiteX23" fmla="*/ 20793 w 5140480"/>
                  <a:gd name="connsiteY23" fmla="*/ 1508649 h 2801460"/>
                  <a:gd name="connsiteX24" fmla="*/ 0 w 5140480"/>
                  <a:gd name="connsiteY24" fmla="*/ 1244672 h 2801460"/>
                  <a:gd name="connsiteX25" fmla="*/ 128906 w 5140480"/>
                  <a:gd name="connsiteY25" fmla="*/ 781050 h 2801460"/>
                  <a:gd name="connsiteX26" fmla="*/ 297634 w 5140480"/>
                  <a:gd name="connsiteY26" fmla="*/ 688522 h 2801460"/>
                  <a:gd name="connsiteX27" fmla="*/ 300356 w 5140480"/>
                  <a:gd name="connsiteY27" fmla="*/ 653143 h 2801460"/>
                  <a:gd name="connsiteX28" fmla="*/ 509906 w 5140480"/>
                  <a:gd name="connsiteY28" fmla="*/ 642258 h 2801460"/>
                  <a:gd name="connsiteX29" fmla="*/ 1149442 w 5140480"/>
                  <a:gd name="connsiteY29" fmla="*/ 1072243 h 2801460"/>
                  <a:gd name="connsiteX30" fmla="*/ 1261020 w 5140480"/>
                  <a:gd name="connsiteY30" fmla="*/ 1085850 h 2801460"/>
                  <a:gd name="connsiteX31" fmla="*/ 1486899 w 5140480"/>
                  <a:gd name="connsiteY31" fmla="*/ 816429 h 2801460"/>
                  <a:gd name="connsiteX32" fmla="*/ 1484177 w 5140480"/>
                  <a:gd name="connsiteY32" fmla="*/ 696686 h 2801460"/>
                  <a:gd name="connsiteX33" fmla="*/ 1454242 w 5140480"/>
                  <a:gd name="connsiteY33" fmla="*/ 345622 h 2801460"/>
                  <a:gd name="connsiteX34" fmla="*/ 1397393 w 5140480"/>
                  <a:gd name="connsiteY34" fmla="*/ 262755 h 2801460"/>
                  <a:gd name="connsiteX35" fmla="*/ 1768554 w 5140480"/>
                  <a:gd name="connsiteY35" fmla="*/ 26186 h 2801460"/>
                  <a:gd name="connsiteX36" fmla="*/ 2066883 w 5140480"/>
                  <a:gd name="connsiteY36" fmla="*/ 202991 h 2801460"/>
                  <a:gd name="connsiteX37" fmla="*/ 2211464 w 5140480"/>
                  <a:gd name="connsiteY37" fmla="*/ 298436 h 2801460"/>
                  <a:gd name="connsiteX38" fmla="*/ 2327820 w 5140480"/>
                  <a:gd name="connsiteY38" fmla="*/ 420279 h 2801460"/>
                  <a:gd name="connsiteX0" fmla="*/ 2375721 w 5188381"/>
                  <a:gd name="connsiteY0" fmla="*/ 420279 h 2801460"/>
                  <a:gd name="connsiteX1" fmla="*/ 3178543 w 5188381"/>
                  <a:gd name="connsiteY1" fmla="*/ 32658 h 2801460"/>
                  <a:gd name="connsiteX2" fmla="*/ 3736435 w 5188381"/>
                  <a:gd name="connsiteY2" fmla="*/ 0 h 2801460"/>
                  <a:gd name="connsiteX3" fmla="*/ 4139207 w 5188381"/>
                  <a:gd name="connsiteY3" fmla="*/ 244929 h 2801460"/>
                  <a:gd name="connsiteX4" fmla="*/ 4522928 w 5188381"/>
                  <a:gd name="connsiteY4" fmla="*/ 729343 h 2801460"/>
                  <a:gd name="connsiteX5" fmla="*/ 4520207 w 5188381"/>
                  <a:gd name="connsiteY5" fmla="*/ 963386 h 2801460"/>
                  <a:gd name="connsiteX6" fmla="*/ 4547421 w 5188381"/>
                  <a:gd name="connsiteY6" fmla="*/ 887186 h 2801460"/>
                  <a:gd name="connsiteX7" fmla="*/ 4517485 w 5188381"/>
                  <a:gd name="connsiteY7" fmla="*/ 302079 h 2801460"/>
                  <a:gd name="connsiteX8" fmla="*/ 4585415 w 5188381"/>
                  <a:gd name="connsiteY8" fmla="*/ 44076 h 2801460"/>
                  <a:gd name="connsiteX9" fmla="*/ 4856472 w 5188381"/>
                  <a:gd name="connsiteY9" fmla="*/ 259834 h 2801460"/>
                  <a:gd name="connsiteX10" fmla="*/ 5178367 w 5188381"/>
                  <a:gd name="connsiteY10" fmla="*/ 824595 h 2801460"/>
                  <a:gd name="connsiteX11" fmla="*/ 5188381 w 5188381"/>
                  <a:gd name="connsiteY11" fmla="*/ 1645294 h 2801460"/>
                  <a:gd name="connsiteX12" fmla="*/ 5048271 w 5188381"/>
                  <a:gd name="connsiteY12" fmla="*/ 1840027 h 2801460"/>
                  <a:gd name="connsiteX13" fmla="*/ 4444772 w 5188381"/>
                  <a:gd name="connsiteY13" fmla="*/ 2357205 h 2801460"/>
                  <a:gd name="connsiteX14" fmla="*/ 3873803 w 5188381"/>
                  <a:gd name="connsiteY14" fmla="*/ 2671805 h 2801460"/>
                  <a:gd name="connsiteX15" fmla="*/ 3475196 w 5188381"/>
                  <a:gd name="connsiteY15" fmla="*/ 2801460 h 2801460"/>
                  <a:gd name="connsiteX16" fmla="*/ 3235771 w 5188381"/>
                  <a:gd name="connsiteY16" fmla="*/ 2777544 h 2801460"/>
                  <a:gd name="connsiteX17" fmla="*/ 2336334 w 5188381"/>
                  <a:gd name="connsiteY17" fmla="*/ 2337506 h 2801460"/>
                  <a:gd name="connsiteX18" fmla="*/ 1356824 w 5188381"/>
                  <a:gd name="connsiteY18" fmla="*/ 1704167 h 2801460"/>
                  <a:gd name="connsiteX19" fmla="*/ 987794 w 5188381"/>
                  <a:gd name="connsiteY19" fmla="*/ 1722451 h 2801460"/>
                  <a:gd name="connsiteX20" fmla="*/ 598627 w 5188381"/>
                  <a:gd name="connsiteY20" fmla="*/ 2092459 h 2801460"/>
                  <a:gd name="connsiteX21" fmla="*/ 120188 w 5188381"/>
                  <a:gd name="connsiteY21" fmla="*/ 1946589 h 2801460"/>
                  <a:gd name="connsiteX22" fmla="*/ 108431 w 5188381"/>
                  <a:gd name="connsiteY22" fmla="*/ 1710144 h 2801460"/>
                  <a:gd name="connsiteX23" fmla="*/ 68694 w 5188381"/>
                  <a:gd name="connsiteY23" fmla="*/ 1508649 h 2801460"/>
                  <a:gd name="connsiteX24" fmla="*/ 47901 w 5188381"/>
                  <a:gd name="connsiteY24" fmla="*/ 1244672 h 2801460"/>
                  <a:gd name="connsiteX25" fmla="*/ 0 w 5188381"/>
                  <a:gd name="connsiteY25" fmla="*/ 711589 h 2801460"/>
                  <a:gd name="connsiteX26" fmla="*/ 345535 w 5188381"/>
                  <a:gd name="connsiteY26" fmla="*/ 688522 h 2801460"/>
                  <a:gd name="connsiteX27" fmla="*/ 348257 w 5188381"/>
                  <a:gd name="connsiteY27" fmla="*/ 653143 h 2801460"/>
                  <a:gd name="connsiteX28" fmla="*/ 557807 w 5188381"/>
                  <a:gd name="connsiteY28" fmla="*/ 642258 h 2801460"/>
                  <a:gd name="connsiteX29" fmla="*/ 1197343 w 5188381"/>
                  <a:gd name="connsiteY29" fmla="*/ 1072243 h 2801460"/>
                  <a:gd name="connsiteX30" fmla="*/ 1308921 w 5188381"/>
                  <a:gd name="connsiteY30" fmla="*/ 1085850 h 2801460"/>
                  <a:gd name="connsiteX31" fmla="*/ 1534800 w 5188381"/>
                  <a:gd name="connsiteY31" fmla="*/ 816429 h 2801460"/>
                  <a:gd name="connsiteX32" fmla="*/ 1532078 w 5188381"/>
                  <a:gd name="connsiteY32" fmla="*/ 696686 h 2801460"/>
                  <a:gd name="connsiteX33" fmla="*/ 1502143 w 5188381"/>
                  <a:gd name="connsiteY33" fmla="*/ 345622 h 2801460"/>
                  <a:gd name="connsiteX34" fmla="*/ 1445294 w 5188381"/>
                  <a:gd name="connsiteY34" fmla="*/ 262755 h 2801460"/>
                  <a:gd name="connsiteX35" fmla="*/ 1816455 w 5188381"/>
                  <a:gd name="connsiteY35" fmla="*/ 26186 h 2801460"/>
                  <a:gd name="connsiteX36" fmla="*/ 2114784 w 5188381"/>
                  <a:gd name="connsiteY36" fmla="*/ 202991 h 2801460"/>
                  <a:gd name="connsiteX37" fmla="*/ 2259365 w 5188381"/>
                  <a:gd name="connsiteY37" fmla="*/ 298436 h 2801460"/>
                  <a:gd name="connsiteX38" fmla="*/ 2375721 w 5188381"/>
                  <a:gd name="connsiteY38" fmla="*/ 420279 h 2801460"/>
                  <a:gd name="connsiteX0" fmla="*/ 2344148 w 5156808"/>
                  <a:gd name="connsiteY0" fmla="*/ 420279 h 2801460"/>
                  <a:gd name="connsiteX1" fmla="*/ 3146970 w 5156808"/>
                  <a:gd name="connsiteY1" fmla="*/ 32658 h 2801460"/>
                  <a:gd name="connsiteX2" fmla="*/ 3704862 w 5156808"/>
                  <a:gd name="connsiteY2" fmla="*/ 0 h 2801460"/>
                  <a:gd name="connsiteX3" fmla="*/ 4107634 w 5156808"/>
                  <a:gd name="connsiteY3" fmla="*/ 244929 h 2801460"/>
                  <a:gd name="connsiteX4" fmla="*/ 4491355 w 5156808"/>
                  <a:gd name="connsiteY4" fmla="*/ 729343 h 2801460"/>
                  <a:gd name="connsiteX5" fmla="*/ 4488634 w 5156808"/>
                  <a:gd name="connsiteY5" fmla="*/ 963386 h 2801460"/>
                  <a:gd name="connsiteX6" fmla="*/ 4515848 w 5156808"/>
                  <a:gd name="connsiteY6" fmla="*/ 887186 h 2801460"/>
                  <a:gd name="connsiteX7" fmla="*/ 4485912 w 5156808"/>
                  <a:gd name="connsiteY7" fmla="*/ 302079 h 2801460"/>
                  <a:gd name="connsiteX8" fmla="*/ 4553842 w 5156808"/>
                  <a:gd name="connsiteY8" fmla="*/ 44076 h 2801460"/>
                  <a:gd name="connsiteX9" fmla="*/ 4824899 w 5156808"/>
                  <a:gd name="connsiteY9" fmla="*/ 259834 h 2801460"/>
                  <a:gd name="connsiteX10" fmla="*/ 5146794 w 5156808"/>
                  <a:gd name="connsiteY10" fmla="*/ 824595 h 2801460"/>
                  <a:gd name="connsiteX11" fmla="*/ 5156808 w 5156808"/>
                  <a:gd name="connsiteY11" fmla="*/ 1645294 h 2801460"/>
                  <a:gd name="connsiteX12" fmla="*/ 5016698 w 5156808"/>
                  <a:gd name="connsiteY12" fmla="*/ 1840027 h 2801460"/>
                  <a:gd name="connsiteX13" fmla="*/ 4413199 w 5156808"/>
                  <a:gd name="connsiteY13" fmla="*/ 2357205 h 2801460"/>
                  <a:gd name="connsiteX14" fmla="*/ 3842230 w 5156808"/>
                  <a:gd name="connsiteY14" fmla="*/ 2671805 h 2801460"/>
                  <a:gd name="connsiteX15" fmla="*/ 3443623 w 5156808"/>
                  <a:gd name="connsiteY15" fmla="*/ 2801460 h 2801460"/>
                  <a:gd name="connsiteX16" fmla="*/ 3204198 w 5156808"/>
                  <a:gd name="connsiteY16" fmla="*/ 2777544 h 2801460"/>
                  <a:gd name="connsiteX17" fmla="*/ 2304761 w 5156808"/>
                  <a:gd name="connsiteY17" fmla="*/ 2337506 h 2801460"/>
                  <a:gd name="connsiteX18" fmla="*/ 1325251 w 5156808"/>
                  <a:gd name="connsiteY18" fmla="*/ 1704167 h 2801460"/>
                  <a:gd name="connsiteX19" fmla="*/ 956221 w 5156808"/>
                  <a:gd name="connsiteY19" fmla="*/ 1722451 h 2801460"/>
                  <a:gd name="connsiteX20" fmla="*/ 567054 w 5156808"/>
                  <a:gd name="connsiteY20" fmla="*/ 2092459 h 2801460"/>
                  <a:gd name="connsiteX21" fmla="*/ 88615 w 5156808"/>
                  <a:gd name="connsiteY21" fmla="*/ 1946589 h 2801460"/>
                  <a:gd name="connsiteX22" fmla="*/ 76858 w 5156808"/>
                  <a:gd name="connsiteY22" fmla="*/ 1710144 h 2801460"/>
                  <a:gd name="connsiteX23" fmla="*/ 37121 w 5156808"/>
                  <a:gd name="connsiteY23" fmla="*/ 1508649 h 2801460"/>
                  <a:gd name="connsiteX24" fmla="*/ 16328 w 5156808"/>
                  <a:gd name="connsiteY24" fmla="*/ 1244672 h 2801460"/>
                  <a:gd name="connsiteX25" fmla="*/ 0 w 5156808"/>
                  <a:gd name="connsiteY25" fmla="*/ 781049 h 2801460"/>
                  <a:gd name="connsiteX26" fmla="*/ 313962 w 5156808"/>
                  <a:gd name="connsiteY26" fmla="*/ 688522 h 2801460"/>
                  <a:gd name="connsiteX27" fmla="*/ 316684 w 5156808"/>
                  <a:gd name="connsiteY27" fmla="*/ 653143 h 2801460"/>
                  <a:gd name="connsiteX28" fmla="*/ 526234 w 5156808"/>
                  <a:gd name="connsiteY28" fmla="*/ 642258 h 2801460"/>
                  <a:gd name="connsiteX29" fmla="*/ 1165770 w 5156808"/>
                  <a:gd name="connsiteY29" fmla="*/ 1072243 h 2801460"/>
                  <a:gd name="connsiteX30" fmla="*/ 1277348 w 5156808"/>
                  <a:gd name="connsiteY30" fmla="*/ 1085850 h 2801460"/>
                  <a:gd name="connsiteX31" fmla="*/ 1503227 w 5156808"/>
                  <a:gd name="connsiteY31" fmla="*/ 816429 h 2801460"/>
                  <a:gd name="connsiteX32" fmla="*/ 1500505 w 5156808"/>
                  <a:gd name="connsiteY32" fmla="*/ 696686 h 2801460"/>
                  <a:gd name="connsiteX33" fmla="*/ 1470570 w 5156808"/>
                  <a:gd name="connsiteY33" fmla="*/ 345622 h 2801460"/>
                  <a:gd name="connsiteX34" fmla="*/ 1413721 w 5156808"/>
                  <a:gd name="connsiteY34" fmla="*/ 262755 h 2801460"/>
                  <a:gd name="connsiteX35" fmla="*/ 1784882 w 5156808"/>
                  <a:gd name="connsiteY35" fmla="*/ 26186 h 2801460"/>
                  <a:gd name="connsiteX36" fmla="*/ 2083211 w 5156808"/>
                  <a:gd name="connsiteY36" fmla="*/ 202991 h 2801460"/>
                  <a:gd name="connsiteX37" fmla="*/ 2227792 w 5156808"/>
                  <a:gd name="connsiteY37" fmla="*/ 298436 h 2801460"/>
                  <a:gd name="connsiteX38" fmla="*/ 2344148 w 5156808"/>
                  <a:gd name="connsiteY38" fmla="*/ 420279 h 2801460"/>
                  <a:gd name="connsiteX0" fmla="*/ 2344148 w 5156808"/>
                  <a:gd name="connsiteY0" fmla="*/ 420279 h 2801460"/>
                  <a:gd name="connsiteX1" fmla="*/ 3146970 w 5156808"/>
                  <a:gd name="connsiteY1" fmla="*/ 32658 h 2801460"/>
                  <a:gd name="connsiteX2" fmla="*/ 3704862 w 5156808"/>
                  <a:gd name="connsiteY2" fmla="*/ 0 h 2801460"/>
                  <a:gd name="connsiteX3" fmla="*/ 4107634 w 5156808"/>
                  <a:gd name="connsiteY3" fmla="*/ 244929 h 2801460"/>
                  <a:gd name="connsiteX4" fmla="*/ 4491355 w 5156808"/>
                  <a:gd name="connsiteY4" fmla="*/ 729343 h 2801460"/>
                  <a:gd name="connsiteX5" fmla="*/ 4488634 w 5156808"/>
                  <a:gd name="connsiteY5" fmla="*/ 963386 h 2801460"/>
                  <a:gd name="connsiteX6" fmla="*/ 4515848 w 5156808"/>
                  <a:gd name="connsiteY6" fmla="*/ 887186 h 2801460"/>
                  <a:gd name="connsiteX7" fmla="*/ 4485912 w 5156808"/>
                  <a:gd name="connsiteY7" fmla="*/ 302079 h 2801460"/>
                  <a:gd name="connsiteX8" fmla="*/ 4553842 w 5156808"/>
                  <a:gd name="connsiteY8" fmla="*/ 44076 h 2801460"/>
                  <a:gd name="connsiteX9" fmla="*/ 4824899 w 5156808"/>
                  <a:gd name="connsiteY9" fmla="*/ 259834 h 2801460"/>
                  <a:gd name="connsiteX10" fmla="*/ 5146794 w 5156808"/>
                  <a:gd name="connsiteY10" fmla="*/ 824595 h 2801460"/>
                  <a:gd name="connsiteX11" fmla="*/ 5156808 w 5156808"/>
                  <a:gd name="connsiteY11" fmla="*/ 1645294 h 2801460"/>
                  <a:gd name="connsiteX12" fmla="*/ 5016698 w 5156808"/>
                  <a:gd name="connsiteY12" fmla="*/ 1840027 h 2801460"/>
                  <a:gd name="connsiteX13" fmla="*/ 4413199 w 5156808"/>
                  <a:gd name="connsiteY13" fmla="*/ 2357205 h 2801460"/>
                  <a:gd name="connsiteX14" fmla="*/ 3842230 w 5156808"/>
                  <a:gd name="connsiteY14" fmla="*/ 2671805 h 2801460"/>
                  <a:gd name="connsiteX15" fmla="*/ 3443623 w 5156808"/>
                  <a:gd name="connsiteY15" fmla="*/ 2801460 h 2801460"/>
                  <a:gd name="connsiteX16" fmla="*/ 3204198 w 5156808"/>
                  <a:gd name="connsiteY16" fmla="*/ 2777544 h 2801460"/>
                  <a:gd name="connsiteX17" fmla="*/ 2304761 w 5156808"/>
                  <a:gd name="connsiteY17" fmla="*/ 2337506 h 2801460"/>
                  <a:gd name="connsiteX18" fmla="*/ 1325251 w 5156808"/>
                  <a:gd name="connsiteY18" fmla="*/ 1704167 h 2801460"/>
                  <a:gd name="connsiteX19" fmla="*/ 956221 w 5156808"/>
                  <a:gd name="connsiteY19" fmla="*/ 1722451 h 2801460"/>
                  <a:gd name="connsiteX20" fmla="*/ 567054 w 5156808"/>
                  <a:gd name="connsiteY20" fmla="*/ 2092459 h 2801460"/>
                  <a:gd name="connsiteX21" fmla="*/ 88615 w 5156808"/>
                  <a:gd name="connsiteY21" fmla="*/ 1946589 h 2801460"/>
                  <a:gd name="connsiteX22" fmla="*/ 76858 w 5156808"/>
                  <a:gd name="connsiteY22" fmla="*/ 1710144 h 2801460"/>
                  <a:gd name="connsiteX23" fmla="*/ 37121 w 5156808"/>
                  <a:gd name="connsiteY23" fmla="*/ 1508649 h 2801460"/>
                  <a:gd name="connsiteX24" fmla="*/ 16328 w 5156808"/>
                  <a:gd name="connsiteY24" fmla="*/ 1244672 h 2801460"/>
                  <a:gd name="connsiteX25" fmla="*/ 0 w 5156808"/>
                  <a:gd name="connsiteY25" fmla="*/ 781049 h 2801460"/>
                  <a:gd name="connsiteX26" fmla="*/ 313962 w 5156808"/>
                  <a:gd name="connsiteY26" fmla="*/ 688522 h 2801460"/>
                  <a:gd name="connsiteX27" fmla="*/ 316684 w 5156808"/>
                  <a:gd name="connsiteY27" fmla="*/ 495281 h 2801460"/>
                  <a:gd name="connsiteX28" fmla="*/ 526234 w 5156808"/>
                  <a:gd name="connsiteY28" fmla="*/ 642258 h 2801460"/>
                  <a:gd name="connsiteX29" fmla="*/ 1165770 w 5156808"/>
                  <a:gd name="connsiteY29" fmla="*/ 1072243 h 2801460"/>
                  <a:gd name="connsiteX30" fmla="*/ 1277348 w 5156808"/>
                  <a:gd name="connsiteY30" fmla="*/ 1085850 h 2801460"/>
                  <a:gd name="connsiteX31" fmla="*/ 1503227 w 5156808"/>
                  <a:gd name="connsiteY31" fmla="*/ 816429 h 2801460"/>
                  <a:gd name="connsiteX32" fmla="*/ 1500505 w 5156808"/>
                  <a:gd name="connsiteY32" fmla="*/ 696686 h 2801460"/>
                  <a:gd name="connsiteX33" fmla="*/ 1470570 w 5156808"/>
                  <a:gd name="connsiteY33" fmla="*/ 345622 h 2801460"/>
                  <a:gd name="connsiteX34" fmla="*/ 1413721 w 5156808"/>
                  <a:gd name="connsiteY34" fmla="*/ 262755 h 2801460"/>
                  <a:gd name="connsiteX35" fmla="*/ 1784882 w 5156808"/>
                  <a:gd name="connsiteY35" fmla="*/ 26186 h 2801460"/>
                  <a:gd name="connsiteX36" fmla="*/ 2083211 w 5156808"/>
                  <a:gd name="connsiteY36" fmla="*/ 202991 h 2801460"/>
                  <a:gd name="connsiteX37" fmla="*/ 2227792 w 5156808"/>
                  <a:gd name="connsiteY37" fmla="*/ 298436 h 2801460"/>
                  <a:gd name="connsiteX38" fmla="*/ 2344148 w 5156808"/>
                  <a:gd name="connsiteY38" fmla="*/ 420279 h 2801460"/>
                  <a:gd name="connsiteX0" fmla="*/ 2344148 w 5156808"/>
                  <a:gd name="connsiteY0" fmla="*/ 420279 h 2801460"/>
                  <a:gd name="connsiteX1" fmla="*/ 3146970 w 5156808"/>
                  <a:gd name="connsiteY1" fmla="*/ 32658 h 2801460"/>
                  <a:gd name="connsiteX2" fmla="*/ 3704862 w 5156808"/>
                  <a:gd name="connsiteY2" fmla="*/ 0 h 2801460"/>
                  <a:gd name="connsiteX3" fmla="*/ 4107634 w 5156808"/>
                  <a:gd name="connsiteY3" fmla="*/ 244929 h 2801460"/>
                  <a:gd name="connsiteX4" fmla="*/ 4491355 w 5156808"/>
                  <a:gd name="connsiteY4" fmla="*/ 729343 h 2801460"/>
                  <a:gd name="connsiteX5" fmla="*/ 4488634 w 5156808"/>
                  <a:gd name="connsiteY5" fmla="*/ 963386 h 2801460"/>
                  <a:gd name="connsiteX6" fmla="*/ 4515848 w 5156808"/>
                  <a:gd name="connsiteY6" fmla="*/ 887186 h 2801460"/>
                  <a:gd name="connsiteX7" fmla="*/ 4485912 w 5156808"/>
                  <a:gd name="connsiteY7" fmla="*/ 302079 h 2801460"/>
                  <a:gd name="connsiteX8" fmla="*/ 4553842 w 5156808"/>
                  <a:gd name="connsiteY8" fmla="*/ 44076 h 2801460"/>
                  <a:gd name="connsiteX9" fmla="*/ 4824899 w 5156808"/>
                  <a:gd name="connsiteY9" fmla="*/ 259834 h 2801460"/>
                  <a:gd name="connsiteX10" fmla="*/ 5146794 w 5156808"/>
                  <a:gd name="connsiteY10" fmla="*/ 824595 h 2801460"/>
                  <a:gd name="connsiteX11" fmla="*/ 5156808 w 5156808"/>
                  <a:gd name="connsiteY11" fmla="*/ 1645294 h 2801460"/>
                  <a:gd name="connsiteX12" fmla="*/ 5016698 w 5156808"/>
                  <a:gd name="connsiteY12" fmla="*/ 1840027 h 2801460"/>
                  <a:gd name="connsiteX13" fmla="*/ 4413199 w 5156808"/>
                  <a:gd name="connsiteY13" fmla="*/ 2357205 h 2801460"/>
                  <a:gd name="connsiteX14" fmla="*/ 3842230 w 5156808"/>
                  <a:gd name="connsiteY14" fmla="*/ 2671805 h 2801460"/>
                  <a:gd name="connsiteX15" fmla="*/ 3443623 w 5156808"/>
                  <a:gd name="connsiteY15" fmla="*/ 2801460 h 2801460"/>
                  <a:gd name="connsiteX16" fmla="*/ 3204198 w 5156808"/>
                  <a:gd name="connsiteY16" fmla="*/ 2777544 h 2801460"/>
                  <a:gd name="connsiteX17" fmla="*/ 2304761 w 5156808"/>
                  <a:gd name="connsiteY17" fmla="*/ 2337506 h 2801460"/>
                  <a:gd name="connsiteX18" fmla="*/ 1325251 w 5156808"/>
                  <a:gd name="connsiteY18" fmla="*/ 1704167 h 2801460"/>
                  <a:gd name="connsiteX19" fmla="*/ 956221 w 5156808"/>
                  <a:gd name="connsiteY19" fmla="*/ 1722451 h 2801460"/>
                  <a:gd name="connsiteX20" fmla="*/ 567054 w 5156808"/>
                  <a:gd name="connsiteY20" fmla="*/ 2092459 h 2801460"/>
                  <a:gd name="connsiteX21" fmla="*/ 88615 w 5156808"/>
                  <a:gd name="connsiteY21" fmla="*/ 1946589 h 2801460"/>
                  <a:gd name="connsiteX22" fmla="*/ 76858 w 5156808"/>
                  <a:gd name="connsiteY22" fmla="*/ 1710144 h 2801460"/>
                  <a:gd name="connsiteX23" fmla="*/ 37121 w 5156808"/>
                  <a:gd name="connsiteY23" fmla="*/ 1508649 h 2801460"/>
                  <a:gd name="connsiteX24" fmla="*/ 16328 w 5156808"/>
                  <a:gd name="connsiteY24" fmla="*/ 1244672 h 2801460"/>
                  <a:gd name="connsiteX25" fmla="*/ 0 w 5156808"/>
                  <a:gd name="connsiteY25" fmla="*/ 781049 h 2801460"/>
                  <a:gd name="connsiteX26" fmla="*/ 175043 w 5156808"/>
                  <a:gd name="connsiteY26" fmla="*/ 593804 h 2801460"/>
                  <a:gd name="connsiteX27" fmla="*/ 316684 w 5156808"/>
                  <a:gd name="connsiteY27" fmla="*/ 495281 h 2801460"/>
                  <a:gd name="connsiteX28" fmla="*/ 526234 w 5156808"/>
                  <a:gd name="connsiteY28" fmla="*/ 642258 h 2801460"/>
                  <a:gd name="connsiteX29" fmla="*/ 1165770 w 5156808"/>
                  <a:gd name="connsiteY29" fmla="*/ 1072243 h 2801460"/>
                  <a:gd name="connsiteX30" fmla="*/ 1277348 w 5156808"/>
                  <a:gd name="connsiteY30" fmla="*/ 1085850 h 2801460"/>
                  <a:gd name="connsiteX31" fmla="*/ 1503227 w 5156808"/>
                  <a:gd name="connsiteY31" fmla="*/ 816429 h 2801460"/>
                  <a:gd name="connsiteX32" fmla="*/ 1500505 w 5156808"/>
                  <a:gd name="connsiteY32" fmla="*/ 696686 h 2801460"/>
                  <a:gd name="connsiteX33" fmla="*/ 1470570 w 5156808"/>
                  <a:gd name="connsiteY33" fmla="*/ 345622 h 2801460"/>
                  <a:gd name="connsiteX34" fmla="*/ 1413721 w 5156808"/>
                  <a:gd name="connsiteY34" fmla="*/ 262755 h 2801460"/>
                  <a:gd name="connsiteX35" fmla="*/ 1784882 w 5156808"/>
                  <a:gd name="connsiteY35" fmla="*/ 26186 h 2801460"/>
                  <a:gd name="connsiteX36" fmla="*/ 2083211 w 5156808"/>
                  <a:gd name="connsiteY36" fmla="*/ 202991 h 2801460"/>
                  <a:gd name="connsiteX37" fmla="*/ 2227792 w 5156808"/>
                  <a:gd name="connsiteY37" fmla="*/ 298436 h 2801460"/>
                  <a:gd name="connsiteX38" fmla="*/ 2344148 w 5156808"/>
                  <a:gd name="connsiteY38" fmla="*/ 420279 h 2801460"/>
                  <a:gd name="connsiteX0" fmla="*/ 2344148 w 5156808"/>
                  <a:gd name="connsiteY0" fmla="*/ 420279 h 2801460"/>
                  <a:gd name="connsiteX1" fmla="*/ 3146970 w 5156808"/>
                  <a:gd name="connsiteY1" fmla="*/ 32658 h 2801460"/>
                  <a:gd name="connsiteX2" fmla="*/ 3704862 w 5156808"/>
                  <a:gd name="connsiteY2" fmla="*/ 0 h 2801460"/>
                  <a:gd name="connsiteX3" fmla="*/ 4107634 w 5156808"/>
                  <a:gd name="connsiteY3" fmla="*/ 244929 h 2801460"/>
                  <a:gd name="connsiteX4" fmla="*/ 4491355 w 5156808"/>
                  <a:gd name="connsiteY4" fmla="*/ 729343 h 2801460"/>
                  <a:gd name="connsiteX5" fmla="*/ 4488634 w 5156808"/>
                  <a:gd name="connsiteY5" fmla="*/ 963386 h 2801460"/>
                  <a:gd name="connsiteX6" fmla="*/ 4515848 w 5156808"/>
                  <a:gd name="connsiteY6" fmla="*/ 887186 h 2801460"/>
                  <a:gd name="connsiteX7" fmla="*/ 4485912 w 5156808"/>
                  <a:gd name="connsiteY7" fmla="*/ 302079 h 2801460"/>
                  <a:gd name="connsiteX8" fmla="*/ 4553842 w 5156808"/>
                  <a:gd name="connsiteY8" fmla="*/ 44076 h 2801460"/>
                  <a:gd name="connsiteX9" fmla="*/ 4824899 w 5156808"/>
                  <a:gd name="connsiteY9" fmla="*/ 259834 h 2801460"/>
                  <a:gd name="connsiteX10" fmla="*/ 5146794 w 5156808"/>
                  <a:gd name="connsiteY10" fmla="*/ 824595 h 2801460"/>
                  <a:gd name="connsiteX11" fmla="*/ 5156808 w 5156808"/>
                  <a:gd name="connsiteY11" fmla="*/ 1645294 h 2801460"/>
                  <a:gd name="connsiteX12" fmla="*/ 5016698 w 5156808"/>
                  <a:gd name="connsiteY12" fmla="*/ 1840027 h 2801460"/>
                  <a:gd name="connsiteX13" fmla="*/ 4413199 w 5156808"/>
                  <a:gd name="connsiteY13" fmla="*/ 2357205 h 2801460"/>
                  <a:gd name="connsiteX14" fmla="*/ 3842230 w 5156808"/>
                  <a:gd name="connsiteY14" fmla="*/ 2671805 h 2801460"/>
                  <a:gd name="connsiteX15" fmla="*/ 3443623 w 5156808"/>
                  <a:gd name="connsiteY15" fmla="*/ 2801460 h 2801460"/>
                  <a:gd name="connsiteX16" fmla="*/ 3204198 w 5156808"/>
                  <a:gd name="connsiteY16" fmla="*/ 2777544 h 2801460"/>
                  <a:gd name="connsiteX17" fmla="*/ 2304761 w 5156808"/>
                  <a:gd name="connsiteY17" fmla="*/ 2337506 h 2801460"/>
                  <a:gd name="connsiteX18" fmla="*/ 1325251 w 5156808"/>
                  <a:gd name="connsiteY18" fmla="*/ 1704167 h 2801460"/>
                  <a:gd name="connsiteX19" fmla="*/ 956221 w 5156808"/>
                  <a:gd name="connsiteY19" fmla="*/ 1722451 h 2801460"/>
                  <a:gd name="connsiteX20" fmla="*/ 567054 w 5156808"/>
                  <a:gd name="connsiteY20" fmla="*/ 2092459 h 2801460"/>
                  <a:gd name="connsiteX21" fmla="*/ 88615 w 5156808"/>
                  <a:gd name="connsiteY21" fmla="*/ 1946589 h 2801460"/>
                  <a:gd name="connsiteX22" fmla="*/ 76858 w 5156808"/>
                  <a:gd name="connsiteY22" fmla="*/ 1710144 h 2801460"/>
                  <a:gd name="connsiteX23" fmla="*/ 37121 w 5156808"/>
                  <a:gd name="connsiteY23" fmla="*/ 1508649 h 2801460"/>
                  <a:gd name="connsiteX24" fmla="*/ 16328 w 5156808"/>
                  <a:gd name="connsiteY24" fmla="*/ 1244672 h 2801460"/>
                  <a:gd name="connsiteX25" fmla="*/ 0 w 5156808"/>
                  <a:gd name="connsiteY25" fmla="*/ 781049 h 2801460"/>
                  <a:gd name="connsiteX26" fmla="*/ 316684 w 5156808"/>
                  <a:gd name="connsiteY26" fmla="*/ 495281 h 2801460"/>
                  <a:gd name="connsiteX27" fmla="*/ 526234 w 5156808"/>
                  <a:gd name="connsiteY27" fmla="*/ 642258 h 2801460"/>
                  <a:gd name="connsiteX28" fmla="*/ 1165770 w 5156808"/>
                  <a:gd name="connsiteY28" fmla="*/ 1072243 h 2801460"/>
                  <a:gd name="connsiteX29" fmla="*/ 1277348 w 5156808"/>
                  <a:gd name="connsiteY29" fmla="*/ 1085850 h 2801460"/>
                  <a:gd name="connsiteX30" fmla="*/ 1503227 w 5156808"/>
                  <a:gd name="connsiteY30" fmla="*/ 816429 h 2801460"/>
                  <a:gd name="connsiteX31" fmla="*/ 1500505 w 5156808"/>
                  <a:gd name="connsiteY31" fmla="*/ 696686 h 2801460"/>
                  <a:gd name="connsiteX32" fmla="*/ 1470570 w 5156808"/>
                  <a:gd name="connsiteY32" fmla="*/ 345622 h 2801460"/>
                  <a:gd name="connsiteX33" fmla="*/ 1413721 w 5156808"/>
                  <a:gd name="connsiteY33" fmla="*/ 262755 h 2801460"/>
                  <a:gd name="connsiteX34" fmla="*/ 1784882 w 5156808"/>
                  <a:gd name="connsiteY34" fmla="*/ 26186 h 2801460"/>
                  <a:gd name="connsiteX35" fmla="*/ 2083211 w 5156808"/>
                  <a:gd name="connsiteY35" fmla="*/ 202991 h 2801460"/>
                  <a:gd name="connsiteX36" fmla="*/ 2227792 w 5156808"/>
                  <a:gd name="connsiteY36" fmla="*/ 298436 h 2801460"/>
                  <a:gd name="connsiteX37" fmla="*/ 2344148 w 5156808"/>
                  <a:gd name="connsiteY37" fmla="*/ 420279 h 2801460"/>
                  <a:gd name="connsiteX0" fmla="*/ 2344148 w 5156808"/>
                  <a:gd name="connsiteY0" fmla="*/ 420279 h 2801460"/>
                  <a:gd name="connsiteX1" fmla="*/ 3146970 w 5156808"/>
                  <a:gd name="connsiteY1" fmla="*/ 32658 h 2801460"/>
                  <a:gd name="connsiteX2" fmla="*/ 3704862 w 5156808"/>
                  <a:gd name="connsiteY2" fmla="*/ 0 h 2801460"/>
                  <a:gd name="connsiteX3" fmla="*/ 4107634 w 5156808"/>
                  <a:gd name="connsiteY3" fmla="*/ 244929 h 2801460"/>
                  <a:gd name="connsiteX4" fmla="*/ 4491355 w 5156808"/>
                  <a:gd name="connsiteY4" fmla="*/ 729343 h 2801460"/>
                  <a:gd name="connsiteX5" fmla="*/ 4488634 w 5156808"/>
                  <a:gd name="connsiteY5" fmla="*/ 963386 h 2801460"/>
                  <a:gd name="connsiteX6" fmla="*/ 4515848 w 5156808"/>
                  <a:gd name="connsiteY6" fmla="*/ 887186 h 2801460"/>
                  <a:gd name="connsiteX7" fmla="*/ 4485912 w 5156808"/>
                  <a:gd name="connsiteY7" fmla="*/ 302079 h 2801460"/>
                  <a:gd name="connsiteX8" fmla="*/ 4553842 w 5156808"/>
                  <a:gd name="connsiteY8" fmla="*/ 44076 h 2801460"/>
                  <a:gd name="connsiteX9" fmla="*/ 4824899 w 5156808"/>
                  <a:gd name="connsiteY9" fmla="*/ 259834 h 2801460"/>
                  <a:gd name="connsiteX10" fmla="*/ 5146794 w 5156808"/>
                  <a:gd name="connsiteY10" fmla="*/ 824595 h 2801460"/>
                  <a:gd name="connsiteX11" fmla="*/ 5156808 w 5156808"/>
                  <a:gd name="connsiteY11" fmla="*/ 1645294 h 2801460"/>
                  <a:gd name="connsiteX12" fmla="*/ 5016698 w 5156808"/>
                  <a:gd name="connsiteY12" fmla="*/ 1840027 h 2801460"/>
                  <a:gd name="connsiteX13" fmla="*/ 4413199 w 5156808"/>
                  <a:gd name="connsiteY13" fmla="*/ 2357205 h 2801460"/>
                  <a:gd name="connsiteX14" fmla="*/ 3842230 w 5156808"/>
                  <a:gd name="connsiteY14" fmla="*/ 2671805 h 2801460"/>
                  <a:gd name="connsiteX15" fmla="*/ 3443623 w 5156808"/>
                  <a:gd name="connsiteY15" fmla="*/ 2801460 h 2801460"/>
                  <a:gd name="connsiteX16" fmla="*/ 3204198 w 5156808"/>
                  <a:gd name="connsiteY16" fmla="*/ 2777544 h 2801460"/>
                  <a:gd name="connsiteX17" fmla="*/ 2304761 w 5156808"/>
                  <a:gd name="connsiteY17" fmla="*/ 2337506 h 2801460"/>
                  <a:gd name="connsiteX18" fmla="*/ 1325251 w 5156808"/>
                  <a:gd name="connsiteY18" fmla="*/ 1704167 h 2801460"/>
                  <a:gd name="connsiteX19" fmla="*/ 956221 w 5156808"/>
                  <a:gd name="connsiteY19" fmla="*/ 1722451 h 2801460"/>
                  <a:gd name="connsiteX20" fmla="*/ 567054 w 5156808"/>
                  <a:gd name="connsiteY20" fmla="*/ 2092459 h 2801460"/>
                  <a:gd name="connsiteX21" fmla="*/ 88615 w 5156808"/>
                  <a:gd name="connsiteY21" fmla="*/ 1946589 h 2801460"/>
                  <a:gd name="connsiteX22" fmla="*/ 76858 w 5156808"/>
                  <a:gd name="connsiteY22" fmla="*/ 1710144 h 2801460"/>
                  <a:gd name="connsiteX23" fmla="*/ 37121 w 5156808"/>
                  <a:gd name="connsiteY23" fmla="*/ 1508649 h 2801460"/>
                  <a:gd name="connsiteX24" fmla="*/ 16328 w 5156808"/>
                  <a:gd name="connsiteY24" fmla="*/ 1244672 h 2801460"/>
                  <a:gd name="connsiteX25" fmla="*/ 0 w 5156808"/>
                  <a:gd name="connsiteY25" fmla="*/ 781049 h 2801460"/>
                  <a:gd name="connsiteX26" fmla="*/ 442975 w 5156808"/>
                  <a:gd name="connsiteY26" fmla="*/ 514225 h 2801460"/>
                  <a:gd name="connsiteX27" fmla="*/ 526234 w 5156808"/>
                  <a:gd name="connsiteY27" fmla="*/ 642258 h 2801460"/>
                  <a:gd name="connsiteX28" fmla="*/ 1165770 w 5156808"/>
                  <a:gd name="connsiteY28" fmla="*/ 1072243 h 2801460"/>
                  <a:gd name="connsiteX29" fmla="*/ 1277348 w 5156808"/>
                  <a:gd name="connsiteY29" fmla="*/ 1085850 h 2801460"/>
                  <a:gd name="connsiteX30" fmla="*/ 1503227 w 5156808"/>
                  <a:gd name="connsiteY30" fmla="*/ 816429 h 2801460"/>
                  <a:gd name="connsiteX31" fmla="*/ 1500505 w 5156808"/>
                  <a:gd name="connsiteY31" fmla="*/ 696686 h 2801460"/>
                  <a:gd name="connsiteX32" fmla="*/ 1470570 w 5156808"/>
                  <a:gd name="connsiteY32" fmla="*/ 345622 h 2801460"/>
                  <a:gd name="connsiteX33" fmla="*/ 1413721 w 5156808"/>
                  <a:gd name="connsiteY33" fmla="*/ 262755 h 2801460"/>
                  <a:gd name="connsiteX34" fmla="*/ 1784882 w 5156808"/>
                  <a:gd name="connsiteY34" fmla="*/ 26186 h 2801460"/>
                  <a:gd name="connsiteX35" fmla="*/ 2083211 w 5156808"/>
                  <a:gd name="connsiteY35" fmla="*/ 202991 h 2801460"/>
                  <a:gd name="connsiteX36" fmla="*/ 2227792 w 5156808"/>
                  <a:gd name="connsiteY36" fmla="*/ 298436 h 2801460"/>
                  <a:gd name="connsiteX37" fmla="*/ 2344148 w 5156808"/>
                  <a:gd name="connsiteY37" fmla="*/ 420279 h 2801460"/>
                  <a:gd name="connsiteX0" fmla="*/ 2344148 w 5156808"/>
                  <a:gd name="connsiteY0" fmla="*/ 420279 h 2801460"/>
                  <a:gd name="connsiteX1" fmla="*/ 3146970 w 5156808"/>
                  <a:gd name="connsiteY1" fmla="*/ 32658 h 2801460"/>
                  <a:gd name="connsiteX2" fmla="*/ 3704862 w 5156808"/>
                  <a:gd name="connsiteY2" fmla="*/ 0 h 2801460"/>
                  <a:gd name="connsiteX3" fmla="*/ 4107634 w 5156808"/>
                  <a:gd name="connsiteY3" fmla="*/ 244929 h 2801460"/>
                  <a:gd name="connsiteX4" fmla="*/ 4491355 w 5156808"/>
                  <a:gd name="connsiteY4" fmla="*/ 729343 h 2801460"/>
                  <a:gd name="connsiteX5" fmla="*/ 4488634 w 5156808"/>
                  <a:gd name="connsiteY5" fmla="*/ 963386 h 2801460"/>
                  <a:gd name="connsiteX6" fmla="*/ 4515848 w 5156808"/>
                  <a:gd name="connsiteY6" fmla="*/ 887186 h 2801460"/>
                  <a:gd name="connsiteX7" fmla="*/ 4485912 w 5156808"/>
                  <a:gd name="connsiteY7" fmla="*/ 302079 h 2801460"/>
                  <a:gd name="connsiteX8" fmla="*/ 4553842 w 5156808"/>
                  <a:gd name="connsiteY8" fmla="*/ 44076 h 2801460"/>
                  <a:gd name="connsiteX9" fmla="*/ 4824899 w 5156808"/>
                  <a:gd name="connsiteY9" fmla="*/ 259834 h 2801460"/>
                  <a:gd name="connsiteX10" fmla="*/ 5146794 w 5156808"/>
                  <a:gd name="connsiteY10" fmla="*/ 824595 h 2801460"/>
                  <a:gd name="connsiteX11" fmla="*/ 5156808 w 5156808"/>
                  <a:gd name="connsiteY11" fmla="*/ 1645294 h 2801460"/>
                  <a:gd name="connsiteX12" fmla="*/ 5016698 w 5156808"/>
                  <a:gd name="connsiteY12" fmla="*/ 1840027 h 2801460"/>
                  <a:gd name="connsiteX13" fmla="*/ 4413199 w 5156808"/>
                  <a:gd name="connsiteY13" fmla="*/ 2357205 h 2801460"/>
                  <a:gd name="connsiteX14" fmla="*/ 3842230 w 5156808"/>
                  <a:gd name="connsiteY14" fmla="*/ 2671805 h 2801460"/>
                  <a:gd name="connsiteX15" fmla="*/ 3443623 w 5156808"/>
                  <a:gd name="connsiteY15" fmla="*/ 2801460 h 2801460"/>
                  <a:gd name="connsiteX16" fmla="*/ 3204198 w 5156808"/>
                  <a:gd name="connsiteY16" fmla="*/ 2777544 h 2801460"/>
                  <a:gd name="connsiteX17" fmla="*/ 2304761 w 5156808"/>
                  <a:gd name="connsiteY17" fmla="*/ 2337506 h 2801460"/>
                  <a:gd name="connsiteX18" fmla="*/ 1325251 w 5156808"/>
                  <a:gd name="connsiteY18" fmla="*/ 1704167 h 2801460"/>
                  <a:gd name="connsiteX19" fmla="*/ 956221 w 5156808"/>
                  <a:gd name="connsiteY19" fmla="*/ 1722451 h 2801460"/>
                  <a:gd name="connsiteX20" fmla="*/ 567054 w 5156808"/>
                  <a:gd name="connsiteY20" fmla="*/ 2092459 h 2801460"/>
                  <a:gd name="connsiteX21" fmla="*/ 88615 w 5156808"/>
                  <a:gd name="connsiteY21" fmla="*/ 1946589 h 2801460"/>
                  <a:gd name="connsiteX22" fmla="*/ 76858 w 5156808"/>
                  <a:gd name="connsiteY22" fmla="*/ 1710144 h 2801460"/>
                  <a:gd name="connsiteX23" fmla="*/ 37121 w 5156808"/>
                  <a:gd name="connsiteY23" fmla="*/ 1508649 h 2801460"/>
                  <a:gd name="connsiteX24" fmla="*/ 16328 w 5156808"/>
                  <a:gd name="connsiteY24" fmla="*/ 1244672 h 2801460"/>
                  <a:gd name="connsiteX25" fmla="*/ 0 w 5156808"/>
                  <a:gd name="connsiteY25" fmla="*/ 711589 h 2801460"/>
                  <a:gd name="connsiteX26" fmla="*/ 442975 w 5156808"/>
                  <a:gd name="connsiteY26" fmla="*/ 514225 h 2801460"/>
                  <a:gd name="connsiteX27" fmla="*/ 526234 w 5156808"/>
                  <a:gd name="connsiteY27" fmla="*/ 642258 h 2801460"/>
                  <a:gd name="connsiteX28" fmla="*/ 1165770 w 5156808"/>
                  <a:gd name="connsiteY28" fmla="*/ 1072243 h 2801460"/>
                  <a:gd name="connsiteX29" fmla="*/ 1277348 w 5156808"/>
                  <a:gd name="connsiteY29" fmla="*/ 1085850 h 2801460"/>
                  <a:gd name="connsiteX30" fmla="*/ 1503227 w 5156808"/>
                  <a:gd name="connsiteY30" fmla="*/ 816429 h 2801460"/>
                  <a:gd name="connsiteX31" fmla="*/ 1500505 w 5156808"/>
                  <a:gd name="connsiteY31" fmla="*/ 696686 h 2801460"/>
                  <a:gd name="connsiteX32" fmla="*/ 1470570 w 5156808"/>
                  <a:gd name="connsiteY32" fmla="*/ 345622 h 2801460"/>
                  <a:gd name="connsiteX33" fmla="*/ 1413721 w 5156808"/>
                  <a:gd name="connsiteY33" fmla="*/ 262755 h 2801460"/>
                  <a:gd name="connsiteX34" fmla="*/ 1784882 w 5156808"/>
                  <a:gd name="connsiteY34" fmla="*/ 26186 h 2801460"/>
                  <a:gd name="connsiteX35" fmla="*/ 2083211 w 5156808"/>
                  <a:gd name="connsiteY35" fmla="*/ 202991 h 2801460"/>
                  <a:gd name="connsiteX36" fmla="*/ 2227792 w 5156808"/>
                  <a:gd name="connsiteY36" fmla="*/ 298436 h 2801460"/>
                  <a:gd name="connsiteX37" fmla="*/ 2344148 w 5156808"/>
                  <a:gd name="connsiteY37" fmla="*/ 420279 h 2801460"/>
                  <a:gd name="connsiteX0" fmla="*/ 2344148 w 5156808"/>
                  <a:gd name="connsiteY0" fmla="*/ 420279 h 2801460"/>
                  <a:gd name="connsiteX1" fmla="*/ 3146970 w 5156808"/>
                  <a:gd name="connsiteY1" fmla="*/ 32658 h 2801460"/>
                  <a:gd name="connsiteX2" fmla="*/ 3704862 w 5156808"/>
                  <a:gd name="connsiteY2" fmla="*/ 0 h 2801460"/>
                  <a:gd name="connsiteX3" fmla="*/ 4107634 w 5156808"/>
                  <a:gd name="connsiteY3" fmla="*/ 244929 h 2801460"/>
                  <a:gd name="connsiteX4" fmla="*/ 4491355 w 5156808"/>
                  <a:gd name="connsiteY4" fmla="*/ 729343 h 2801460"/>
                  <a:gd name="connsiteX5" fmla="*/ 4488634 w 5156808"/>
                  <a:gd name="connsiteY5" fmla="*/ 963386 h 2801460"/>
                  <a:gd name="connsiteX6" fmla="*/ 4515848 w 5156808"/>
                  <a:gd name="connsiteY6" fmla="*/ 887186 h 2801460"/>
                  <a:gd name="connsiteX7" fmla="*/ 4485912 w 5156808"/>
                  <a:gd name="connsiteY7" fmla="*/ 302079 h 2801460"/>
                  <a:gd name="connsiteX8" fmla="*/ 4553842 w 5156808"/>
                  <a:gd name="connsiteY8" fmla="*/ 44076 h 2801460"/>
                  <a:gd name="connsiteX9" fmla="*/ 4824899 w 5156808"/>
                  <a:gd name="connsiteY9" fmla="*/ 259834 h 2801460"/>
                  <a:gd name="connsiteX10" fmla="*/ 5146794 w 5156808"/>
                  <a:gd name="connsiteY10" fmla="*/ 824595 h 2801460"/>
                  <a:gd name="connsiteX11" fmla="*/ 5156808 w 5156808"/>
                  <a:gd name="connsiteY11" fmla="*/ 1645294 h 2801460"/>
                  <a:gd name="connsiteX12" fmla="*/ 5016698 w 5156808"/>
                  <a:gd name="connsiteY12" fmla="*/ 1840027 h 2801460"/>
                  <a:gd name="connsiteX13" fmla="*/ 4413199 w 5156808"/>
                  <a:gd name="connsiteY13" fmla="*/ 2357205 h 2801460"/>
                  <a:gd name="connsiteX14" fmla="*/ 3842230 w 5156808"/>
                  <a:gd name="connsiteY14" fmla="*/ 2671805 h 2801460"/>
                  <a:gd name="connsiteX15" fmla="*/ 3443623 w 5156808"/>
                  <a:gd name="connsiteY15" fmla="*/ 2801460 h 2801460"/>
                  <a:gd name="connsiteX16" fmla="*/ 3204198 w 5156808"/>
                  <a:gd name="connsiteY16" fmla="*/ 2777544 h 2801460"/>
                  <a:gd name="connsiteX17" fmla="*/ 2304761 w 5156808"/>
                  <a:gd name="connsiteY17" fmla="*/ 2337506 h 2801460"/>
                  <a:gd name="connsiteX18" fmla="*/ 1325251 w 5156808"/>
                  <a:gd name="connsiteY18" fmla="*/ 1704167 h 2801460"/>
                  <a:gd name="connsiteX19" fmla="*/ 956221 w 5156808"/>
                  <a:gd name="connsiteY19" fmla="*/ 1722451 h 2801460"/>
                  <a:gd name="connsiteX20" fmla="*/ 567054 w 5156808"/>
                  <a:gd name="connsiteY20" fmla="*/ 2092459 h 2801460"/>
                  <a:gd name="connsiteX21" fmla="*/ 88615 w 5156808"/>
                  <a:gd name="connsiteY21" fmla="*/ 1946589 h 2801460"/>
                  <a:gd name="connsiteX22" fmla="*/ 76858 w 5156808"/>
                  <a:gd name="connsiteY22" fmla="*/ 1710144 h 2801460"/>
                  <a:gd name="connsiteX23" fmla="*/ 37121 w 5156808"/>
                  <a:gd name="connsiteY23" fmla="*/ 1508649 h 2801460"/>
                  <a:gd name="connsiteX24" fmla="*/ 16328 w 5156808"/>
                  <a:gd name="connsiteY24" fmla="*/ 1244672 h 2801460"/>
                  <a:gd name="connsiteX25" fmla="*/ 0 w 5156808"/>
                  <a:gd name="connsiteY25" fmla="*/ 711589 h 2801460"/>
                  <a:gd name="connsiteX26" fmla="*/ 442975 w 5156808"/>
                  <a:gd name="connsiteY26" fmla="*/ 514225 h 2801460"/>
                  <a:gd name="connsiteX27" fmla="*/ 526234 w 5156808"/>
                  <a:gd name="connsiteY27" fmla="*/ 642258 h 2801460"/>
                  <a:gd name="connsiteX28" fmla="*/ 1165770 w 5156808"/>
                  <a:gd name="connsiteY28" fmla="*/ 1072243 h 2801460"/>
                  <a:gd name="connsiteX29" fmla="*/ 1277348 w 5156808"/>
                  <a:gd name="connsiteY29" fmla="*/ 1085850 h 2801460"/>
                  <a:gd name="connsiteX30" fmla="*/ 1503227 w 5156808"/>
                  <a:gd name="connsiteY30" fmla="*/ 816429 h 2801460"/>
                  <a:gd name="connsiteX31" fmla="*/ 1500505 w 5156808"/>
                  <a:gd name="connsiteY31" fmla="*/ 696686 h 2801460"/>
                  <a:gd name="connsiteX32" fmla="*/ 1470570 w 5156808"/>
                  <a:gd name="connsiteY32" fmla="*/ 345622 h 2801460"/>
                  <a:gd name="connsiteX33" fmla="*/ 1413721 w 5156808"/>
                  <a:gd name="connsiteY33" fmla="*/ 262755 h 2801460"/>
                  <a:gd name="connsiteX34" fmla="*/ 1784882 w 5156808"/>
                  <a:gd name="connsiteY34" fmla="*/ 26186 h 2801460"/>
                  <a:gd name="connsiteX35" fmla="*/ 2083211 w 5156808"/>
                  <a:gd name="connsiteY35" fmla="*/ 202991 h 2801460"/>
                  <a:gd name="connsiteX36" fmla="*/ 2227792 w 5156808"/>
                  <a:gd name="connsiteY36" fmla="*/ 298436 h 2801460"/>
                  <a:gd name="connsiteX37" fmla="*/ 2344148 w 5156808"/>
                  <a:gd name="connsiteY37" fmla="*/ 420279 h 2801460"/>
                  <a:gd name="connsiteX0" fmla="*/ 2344148 w 5156808"/>
                  <a:gd name="connsiteY0" fmla="*/ 420279 h 2801460"/>
                  <a:gd name="connsiteX1" fmla="*/ 3146970 w 5156808"/>
                  <a:gd name="connsiteY1" fmla="*/ 32658 h 2801460"/>
                  <a:gd name="connsiteX2" fmla="*/ 3704862 w 5156808"/>
                  <a:gd name="connsiteY2" fmla="*/ 0 h 2801460"/>
                  <a:gd name="connsiteX3" fmla="*/ 4107634 w 5156808"/>
                  <a:gd name="connsiteY3" fmla="*/ 244929 h 2801460"/>
                  <a:gd name="connsiteX4" fmla="*/ 4491355 w 5156808"/>
                  <a:gd name="connsiteY4" fmla="*/ 729343 h 2801460"/>
                  <a:gd name="connsiteX5" fmla="*/ 4488634 w 5156808"/>
                  <a:gd name="connsiteY5" fmla="*/ 963386 h 2801460"/>
                  <a:gd name="connsiteX6" fmla="*/ 4515848 w 5156808"/>
                  <a:gd name="connsiteY6" fmla="*/ 887186 h 2801460"/>
                  <a:gd name="connsiteX7" fmla="*/ 4485912 w 5156808"/>
                  <a:gd name="connsiteY7" fmla="*/ 302079 h 2801460"/>
                  <a:gd name="connsiteX8" fmla="*/ 4553842 w 5156808"/>
                  <a:gd name="connsiteY8" fmla="*/ 44076 h 2801460"/>
                  <a:gd name="connsiteX9" fmla="*/ 4824899 w 5156808"/>
                  <a:gd name="connsiteY9" fmla="*/ 259834 h 2801460"/>
                  <a:gd name="connsiteX10" fmla="*/ 5146794 w 5156808"/>
                  <a:gd name="connsiteY10" fmla="*/ 824595 h 2801460"/>
                  <a:gd name="connsiteX11" fmla="*/ 5156808 w 5156808"/>
                  <a:gd name="connsiteY11" fmla="*/ 1645294 h 2801460"/>
                  <a:gd name="connsiteX12" fmla="*/ 5016698 w 5156808"/>
                  <a:gd name="connsiteY12" fmla="*/ 1840027 h 2801460"/>
                  <a:gd name="connsiteX13" fmla="*/ 4413199 w 5156808"/>
                  <a:gd name="connsiteY13" fmla="*/ 2357205 h 2801460"/>
                  <a:gd name="connsiteX14" fmla="*/ 3842230 w 5156808"/>
                  <a:gd name="connsiteY14" fmla="*/ 2671805 h 2801460"/>
                  <a:gd name="connsiteX15" fmla="*/ 3443623 w 5156808"/>
                  <a:gd name="connsiteY15" fmla="*/ 2801460 h 2801460"/>
                  <a:gd name="connsiteX16" fmla="*/ 3204198 w 5156808"/>
                  <a:gd name="connsiteY16" fmla="*/ 2777544 h 2801460"/>
                  <a:gd name="connsiteX17" fmla="*/ 2304761 w 5156808"/>
                  <a:gd name="connsiteY17" fmla="*/ 2337506 h 2801460"/>
                  <a:gd name="connsiteX18" fmla="*/ 1325251 w 5156808"/>
                  <a:gd name="connsiteY18" fmla="*/ 1704167 h 2801460"/>
                  <a:gd name="connsiteX19" fmla="*/ 956221 w 5156808"/>
                  <a:gd name="connsiteY19" fmla="*/ 1722451 h 2801460"/>
                  <a:gd name="connsiteX20" fmla="*/ 567054 w 5156808"/>
                  <a:gd name="connsiteY20" fmla="*/ 2092459 h 2801460"/>
                  <a:gd name="connsiteX21" fmla="*/ 88615 w 5156808"/>
                  <a:gd name="connsiteY21" fmla="*/ 1946589 h 2801460"/>
                  <a:gd name="connsiteX22" fmla="*/ 76858 w 5156808"/>
                  <a:gd name="connsiteY22" fmla="*/ 1710144 h 2801460"/>
                  <a:gd name="connsiteX23" fmla="*/ 37121 w 5156808"/>
                  <a:gd name="connsiteY23" fmla="*/ 1508649 h 2801460"/>
                  <a:gd name="connsiteX24" fmla="*/ 16328 w 5156808"/>
                  <a:gd name="connsiteY24" fmla="*/ 1244672 h 2801460"/>
                  <a:gd name="connsiteX25" fmla="*/ 0 w 5156808"/>
                  <a:gd name="connsiteY25" fmla="*/ 711589 h 2801460"/>
                  <a:gd name="connsiteX26" fmla="*/ 442975 w 5156808"/>
                  <a:gd name="connsiteY26" fmla="*/ 514225 h 2801460"/>
                  <a:gd name="connsiteX27" fmla="*/ 526234 w 5156808"/>
                  <a:gd name="connsiteY27" fmla="*/ 642258 h 2801460"/>
                  <a:gd name="connsiteX28" fmla="*/ 1165770 w 5156808"/>
                  <a:gd name="connsiteY28" fmla="*/ 1072243 h 2801460"/>
                  <a:gd name="connsiteX29" fmla="*/ 1277348 w 5156808"/>
                  <a:gd name="connsiteY29" fmla="*/ 1085850 h 2801460"/>
                  <a:gd name="connsiteX30" fmla="*/ 1503227 w 5156808"/>
                  <a:gd name="connsiteY30" fmla="*/ 816429 h 2801460"/>
                  <a:gd name="connsiteX31" fmla="*/ 1500505 w 5156808"/>
                  <a:gd name="connsiteY31" fmla="*/ 696686 h 2801460"/>
                  <a:gd name="connsiteX32" fmla="*/ 1470570 w 5156808"/>
                  <a:gd name="connsiteY32" fmla="*/ 345622 h 2801460"/>
                  <a:gd name="connsiteX33" fmla="*/ 1413721 w 5156808"/>
                  <a:gd name="connsiteY33" fmla="*/ 262755 h 2801460"/>
                  <a:gd name="connsiteX34" fmla="*/ 1784882 w 5156808"/>
                  <a:gd name="connsiteY34" fmla="*/ 26186 h 2801460"/>
                  <a:gd name="connsiteX35" fmla="*/ 2083211 w 5156808"/>
                  <a:gd name="connsiteY35" fmla="*/ 202991 h 2801460"/>
                  <a:gd name="connsiteX36" fmla="*/ 2227792 w 5156808"/>
                  <a:gd name="connsiteY36" fmla="*/ 298436 h 2801460"/>
                  <a:gd name="connsiteX37" fmla="*/ 2344148 w 5156808"/>
                  <a:gd name="connsiteY37" fmla="*/ 420279 h 2801460"/>
                  <a:gd name="connsiteX0" fmla="*/ 2344148 w 5156808"/>
                  <a:gd name="connsiteY0" fmla="*/ 420279 h 2801460"/>
                  <a:gd name="connsiteX1" fmla="*/ 3146970 w 5156808"/>
                  <a:gd name="connsiteY1" fmla="*/ 32658 h 2801460"/>
                  <a:gd name="connsiteX2" fmla="*/ 3704862 w 5156808"/>
                  <a:gd name="connsiteY2" fmla="*/ 0 h 2801460"/>
                  <a:gd name="connsiteX3" fmla="*/ 4107634 w 5156808"/>
                  <a:gd name="connsiteY3" fmla="*/ 244929 h 2801460"/>
                  <a:gd name="connsiteX4" fmla="*/ 4491355 w 5156808"/>
                  <a:gd name="connsiteY4" fmla="*/ 729343 h 2801460"/>
                  <a:gd name="connsiteX5" fmla="*/ 4488634 w 5156808"/>
                  <a:gd name="connsiteY5" fmla="*/ 963386 h 2801460"/>
                  <a:gd name="connsiteX6" fmla="*/ 4515848 w 5156808"/>
                  <a:gd name="connsiteY6" fmla="*/ 887186 h 2801460"/>
                  <a:gd name="connsiteX7" fmla="*/ 4485912 w 5156808"/>
                  <a:gd name="connsiteY7" fmla="*/ 302079 h 2801460"/>
                  <a:gd name="connsiteX8" fmla="*/ 4553842 w 5156808"/>
                  <a:gd name="connsiteY8" fmla="*/ 44076 h 2801460"/>
                  <a:gd name="connsiteX9" fmla="*/ 4824899 w 5156808"/>
                  <a:gd name="connsiteY9" fmla="*/ 259834 h 2801460"/>
                  <a:gd name="connsiteX10" fmla="*/ 5146794 w 5156808"/>
                  <a:gd name="connsiteY10" fmla="*/ 824595 h 2801460"/>
                  <a:gd name="connsiteX11" fmla="*/ 5156808 w 5156808"/>
                  <a:gd name="connsiteY11" fmla="*/ 1645294 h 2801460"/>
                  <a:gd name="connsiteX12" fmla="*/ 5016698 w 5156808"/>
                  <a:gd name="connsiteY12" fmla="*/ 1840027 h 2801460"/>
                  <a:gd name="connsiteX13" fmla="*/ 4413199 w 5156808"/>
                  <a:gd name="connsiteY13" fmla="*/ 2357205 h 2801460"/>
                  <a:gd name="connsiteX14" fmla="*/ 3842230 w 5156808"/>
                  <a:gd name="connsiteY14" fmla="*/ 2671805 h 2801460"/>
                  <a:gd name="connsiteX15" fmla="*/ 3443623 w 5156808"/>
                  <a:gd name="connsiteY15" fmla="*/ 2801460 h 2801460"/>
                  <a:gd name="connsiteX16" fmla="*/ 3204198 w 5156808"/>
                  <a:gd name="connsiteY16" fmla="*/ 2777544 h 2801460"/>
                  <a:gd name="connsiteX17" fmla="*/ 2304761 w 5156808"/>
                  <a:gd name="connsiteY17" fmla="*/ 2337506 h 2801460"/>
                  <a:gd name="connsiteX18" fmla="*/ 1325251 w 5156808"/>
                  <a:gd name="connsiteY18" fmla="*/ 1704167 h 2801460"/>
                  <a:gd name="connsiteX19" fmla="*/ 956221 w 5156808"/>
                  <a:gd name="connsiteY19" fmla="*/ 1722451 h 2801460"/>
                  <a:gd name="connsiteX20" fmla="*/ 567054 w 5156808"/>
                  <a:gd name="connsiteY20" fmla="*/ 2092459 h 2801460"/>
                  <a:gd name="connsiteX21" fmla="*/ 88615 w 5156808"/>
                  <a:gd name="connsiteY21" fmla="*/ 1946589 h 2801460"/>
                  <a:gd name="connsiteX22" fmla="*/ 76858 w 5156808"/>
                  <a:gd name="connsiteY22" fmla="*/ 1710144 h 2801460"/>
                  <a:gd name="connsiteX23" fmla="*/ 37121 w 5156808"/>
                  <a:gd name="connsiteY23" fmla="*/ 1508649 h 2801460"/>
                  <a:gd name="connsiteX24" fmla="*/ 0 w 5156808"/>
                  <a:gd name="connsiteY24" fmla="*/ 711589 h 2801460"/>
                  <a:gd name="connsiteX25" fmla="*/ 442975 w 5156808"/>
                  <a:gd name="connsiteY25" fmla="*/ 514225 h 2801460"/>
                  <a:gd name="connsiteX26" fmla="*/ 526234 w 5156808"/>
                  <a:gd name="connsiteY26" fmla="*/ 642258 h 2801460"/>
                  <a:gd name="connsiteX27" fmla="*/ 1165770 w 5156808"/>
                  <a:gd name="connsiteY27" fmla="*/ 1072243 h 2801460"/>
                  <a:gd name="connsiteX28" fmla="*/ 1277348 w 5156808"/>
                  <a:gd name="connsiteY28" fmla="*/ 1085850 h 2801460"/>
                  <a:gd name="connsiteX29" fmla="*/ 1503227 w 5156808"/>
                  <a:gd name="connsiteY29" fmla="*/ 816429 h 2801460"/>
                  <a:gd name="connsiteX30" fmla="*/ 1500505 w 5156808"/>
                  <a:gd name="connsiteY30" fmla="*/ 696686 h 2801460"/>
                  <a:gd name="connsiteX31" fmla="*/ 1470570 w 5156808"/>
                  <a:gd name="connsiteY31" fmla="*/ 345622 h 2801460"/>
                  <a:gd name="connsiteX32" fmla="*/ 1413721 w 5156808"/>
                  <a:gd name="connsiteY32" fmla="*/ 262755 h 2801460"/>
                  <a:gd name="connsiteX33" fmla="*/ 1784882 w 5156808"/>
                  <a:gd name="connsiteY33" fmla="*/ 26186 h 2801460"/>
                  <a:gd name="connsiteX34" fmla="*/ 2083211 w 5156808"/>
                  <a:gd name="connsiteY34" fmla="*/ 202991 h 2801460"/>
                  <a:gd name="connsiteX35" fmla="*/ 2227792 w 5156808"/>
                  <a:gd name="connsiteY35" fmla="*/ 298436 h 2801460"/>
                  <a:gd name="connsiteX36" fmla="*/ 2344148 w 5156808"/>
                  <a:gd name="connsiteY36" fmla="*/ 420279 h 2801460"/>
                  <a:gd name="connsiteX0" fmla="*/ 2344148 w 5156808"/>
                  <a:gd name="connsiteY0" fmla="*/ 420279 h 2801460"/>
                  <a:gd name="connsiteX1" fmla="*/ 3146970 w 5156808"/>
                  <a:gd name="connsiteY1" fmla="*/ 32658 h 2801460"/>
                  <a:gd name="connsiteX2" fmla="*/ 3704862 w 5156808"/>
                  <a:gd name="connsiteY2" fmla="*/ 0 h 2801460"/>
                  <a:gd name="connsiteX3" fmla="*/ 4107634 w 5156808"/>
                  <a:gd name="connsiteY3" fmla="*/ 244929 h 2801460"/>
                  <a:gd name="connsiteX4" fmla="*/ 4491355 w 5156808"/>
                  <a:gd name="connsiteY4" fmla="*/ 729343 h 2801460"/>
                  <a:gd name="connsiteX5" fmla="*/ 4488634 w 5156808"/>
                  <a:gd name="connsiteY5" fmla="*/ 963386 h 2801460"/>
                  <a:gd name="connsiteX6" fmla="*/ 4515848 w 5156808"/>
                  <a:gd name="connsiteY6" fmla="*/ 887186 h 2801460"/>
                  <a:gd name="connsiteX7" fmla="*/ 4485912 w 5156808"/>
                  <a:gd name="connsiteY7" fmla="*/ 302079 h 2801460"/>
                  <a:gd name="connsiteX8" fmla="*/ 4553842 w 5156808"/>
                  <a:gd name="connsiteY8" fmla="*/ 44076 h 2801460"/>
                  <a:gd name="connsiteX9" fmla="*/ 4824899 w 5156808"/>
                  <a:gd name="connsiteY9" fmla="*/ 259834 h 2801460"/>
                  <a:gd name="connsiteX10" fmla="*/ 5146794 w 5156808"/>
                  <a:gd name="connsiteY10" fmla="*/ 824595 h 2801460"/>
                  <a:gd name="connsiteX11" fmla="*/ 5156808 w 5156808"/>
                  <a:gd name="connsiteY11" fmla="*/ 1645294 h 2801460"/>
                  <a:gd name="connsiteX12" fmla="*/ 5016698 w 5156808"/>
                  <a:gd name="connsiteY12" fmla="*/ 1840027 h 2801460"/>
                  <a:gd name="connsiteX13" fmla="*/ 4413199 w 5156808"/>
                  <a:gd name="connsiteY13" fmla="*/ 2357205 h 2801460"/>
                  <a:gd name="connsiteX14" fmla="*/ 3842230 w 5156808"/>
                  <a:gd name="connsiteY14" fmla="*/ 2671805 h 2801460"/>
                  <a:gd name="connsiteX15" fmla="*/ 3443623 w 5156808"/>
                  <a:gd name="connsiteY15" fmla="*/ 2801460 h 2801460"/>
                  <a:gd name="connsiteX16" fmla="*/ 3204198 w 5156808"/>
                  <a:gd name="connsiteY16" fmla="*/ 2777544 h 2801460"/>
                  <a:gd name="connsiteX17" fmla="*/ 2304761 w 5156808"/>
                  <a:gd name="connsiteY17" fmla="*/ 2337506 h 2801460"/>
                  <a:gd name="connsiteX18" fmla="*/ 1325251 w 5156808"/>
                  <a:gd name="connsiteY18" fmla="*/ 1704167 h 2801460"/>
                  <a:gd name="connsiteX19" fmla="*/ 956221 w 5156808"/>
                  <a:gd name="connsiteY19" fmla="*/ 1722451 h 2801460"/>
                  <a:gd name="connsiteX20" fmla="*/ 567054 w 5156808"/>
                  <a:gd name="connsiteY20" fmla="*/ 2092459 h 2801460"/>
                  <a:gd name="connsiteX21" fmla="*/ 88615 w 5156808"/>
                  <a:gd name="connsiteY21" fmla="*/ 1946589 h 2801460"/>
                  <a:gd name="connsiteX22" fmla="*/ 37121 w 5156808"/>
                  <a:gd name="connsiteY22" fmla="*/ 1508649 h 2801460"/>
                  <a:gd name="connsiteX23" fmla="*/ 0 w 5156808"/>
                  <a:gd name="connsiteY23" fmla="*/ 711589 h 2801460"/>
                  <a:gd name="connsiteX24" fmla="*/ 442975 w 5156808"/>
                  <a:gd name="connsiteY24" fmla="*/ 514225 h 2801460"/>
                  <a:gd name="connsiteX25" fmla="*/ 526234 w 5156808"/>
                  <a:gd name="connsiteY25" fmla="*/ 642258 h 2801460"/>
                  <a:gd name="connsiteX26" fmla="*/ 1165770 w 5156808"/>
                  <a:gd name="connsiteY26" fmla="*/ 1072243 h 2801460"/>
                  <a:gd name="connsiteX27" fmla="*/ 1277348 w 5156808"/>
                  <a:gd name="connsiteY27" fmla="*/ 1085850 h 2801460"/>
                  <a:gd name="connsiteX28" fmla="*/ 1503227 w 5156808"/>
                  <a:gd name="connsiteY28" fmla="*/ 816429 h 2801460"/>
                  <a:gd name="connsiteX29" fmla="*/ 1500505 w 5156808"/>
                  <a:gd name="connsiteY29" fmla="*/ 696686 h 2801460"/>
                  <a:gd name="connsiteX30" fmla="*/ 1470570 w 5156808"/>
                  <a:gd name="connsiteY30" fmla="*/ 345622 h 2801460"/>
                  <a:gd name="connsiteX31" fmla="*/ 1413721 w 5156808"/>
                  <a:gd name="connsiteY31" fmla="*/ 262755 h 2801460"/>
                  <a:gd name="connsiteX32" fmla="*/ 1784882 w 5156808"/>
                  <a:gd name="connsiteY32" fmla="*/ 26186 h 2801460"/>
                  <a:gd name="connsiteX33" fmla="*/ 2083211 w 5156808"/>
                  <a:gd name="connsiteY33" fmla="*/ 202991 h 2801460"/>
                  <a:gd name="connsiteX34" fmla="*/ 2227792 w 5156808"/>
                  <a:gd name="connsiteY34" fmla="*/ 298436 h 2801460"/>
                  <a:gd name="connsiteX35" fmla="*/ 2344148 w 5156808"/>
                  <a:gd name="connsiteY35" fmla="*/ 420279 h 2801460"/>
                  <a:gd name="connsiteX0" fmla="*/ 2344148 w 5156808"/>
                  <a:gd name="connsiteY0" fmla="*/ 420279 h 2801460"/>
                  <a:gd name="connsiteX1" fmla="*/ 3146970 w 5156808"/>
                  <a:gd name="connsiteY1" fmla="*/ 32658 h 2801460"/>
                  <a:gd name="connsiteX2" fmla="*/ 3704862 w 5156808"/>
                  <a:gd name="connsiteY2" fmla="*/ 0 h 2801460"/>
                  <a:gd name="connsiteX3" fmla="*/ 4107634 w 5156808"/>
                  <a:gd name="connsiteY3" fmla="*/ 244929 h 2801460"/>
                  <a:gd name="connsiteX4" fmla="*/ 4491355 w 5156808"/>
                  <a:gd name="connsiteY4" fmla="*/ 729343 h 2801460"/>
                  <a:gd name="connsiteX5" fmla="*/ 4488634 w 5156808"/>
                  <a:gd name="connsiteY5" fmla="*/ 963386 h 2801460"/>
                  <a:gd name="connsiteX6" fmla="*/ 4515848 w 5156808"/>
                  <a:gd name="connsiteY6" fmla="*/ 887186 h 2801460"/>
                  <a:gd name="connsiteX7" fmla="*/ 4485912 w 5156808"/>
                  <a:gd name="connsiteY7" fmla="*/ 302079 h 2801460"/>
                  <a:gd name="connsiteX8" fmla="*/ 4553842 w 5156808"/>
                  <a:gd name="connsiteY8" fmla="*/ 44076 h 2801460"/>
                  <a:gd name="connsiteX9" fmla="*/ 4824899 w 5156808"/>
                  <a:gd name="connsiteY9" fmla="*/ 259834 h 2801460"/>
                  <a:gd name="connsiteX10" fmla="*/ 5146794 w 5156808"/>
                  <a:gd name="connsiteY10" fmla="*/ 824595 h 2801460"/>
                  <a:gd name="connsiteX11" fmla="*/ 5156808 w 5156808"/>
                  <a:gd name="connsiteY11" fmla="*/ 1645294 h 2801460"/>
                  <a:gd name="connsiteX12" fmla="*/ 5016698 w 5156808"/>
                  <a:gd name="connsiteY12" fmla="*/ 1840027 h 2801460"/>
                  <a:gd name="connsiteX13" fmla="*/ 4413199 w 5156808"/>
                  <a:gd name="connsiteY13" fmla="*/ 2357205 h 2801460"/>
                  <a:gd name="connsiteX14" fmla="*/ 3842230 w 5156808"/>
                  <a:gd name="connsiteY14" fmla="*/ 2671805 h 2801460"/>
                  <a:gd name="connsiteX15" fmla="*/ 3443623 w 5156808"/>
                  <a:gd name="connsiteY15" fmla="*/ 2801460 h 2801460"/>
                  <a:gd name="connsiteX16" fmla="*/ 3204198 w 5156808"/>
                  <a:gd name="connsiteY16" fmla="*/ 2777544 h 2801460"/>
                  <a:gd name="connsiteX17" fmla="*/ 2304761 w 5156808"/>
                  <a:gd name="connsiteY17" fmla="*/ 2337506 h 2801460"/>
                  <a:gd name="connsiteX18" fmla="*/ 1325251 w 5156808"/>
                  <a:gd name="connsiteY18" fmla="*/ 1704167 h 2801460"/>
                  <a:gd name="connsiteX19" fmla="*/ 956221 w 5156808"/>
                  <a:gd name="connsiteY19" fmla="*/ 1722451 h 2801460"/>
                  <a:gd name="connsiteX20" fmla="*/ 567054 w 5156808"/>
                  <a:gd name="connsiteY20" fmla="*/ 2092459 h 2801460"/>
                  <a:gd name="connsiteX21" fmla="*/ 57043 w 5156808"/>
                  <a:gd name="connsiteY21" fmla="*/ 1946589 h 2801460"/>
                  <a:gd name="connsiteX22" fmla="*/ 37121 w 5156808"/>
                  <a:gd name="connsiteY22" fmla="*/ 1508649 h 2801460"/>
                  <a:gd name="connsiteX23" fmla="*/ 0 w 5156808"/>
                  <a:gd name="connsiteY23" fmla="*/ 711589 h 2801460"/>
                  <a:gd name="connsiteX24" fmla="*/ 442975 w 5156808"/>
                  <a:gd name="connsiteY24" fmla="*/ 514225 h 2801460"/>
                  <a:gd name="connsiteX25" fmla="*/ 526234 w 5156808"/>
                  <a:gd name="connsiteY25" fmla="*/ 642258 h 2801460"/>
                  <a:gd name="connsiteX26" fmla="*/ 1165770 w 5156808"/>
                  <a:gd name="connsiteY26" fmla="*/ 1072243 h 2801460"/>
                  <a:gd name="connsiteX27" fmla="*/ 1277348 w 5156808"/>
                  <a:gd name="connsiteY27" fmla="*/ 1085850 h 2801460"/>
                  <a:gd name="connsiteX28" fmla="*/ 1503227 w 5156808"/>
                  <a:gd name="connsiteY28" fmla="*/ 816429 h 2801460"/>
                  <a:gd name="connsiteX29" fmla="*/ 1500505 w 5156808"/>
                  <a:gd name="connsiteY29" fmla="*/ 696686 h 2801460"/>
                  <a:gd name="connsiteX30" fmla="*/ 1470570 w 5156808"/>
                  <a:gd name="connsiteY30" fmla="*/ 345622 h 2801460"/>
                  <a:gd name="connsiteX31" fmla="*/ 1413721 w 5156808"/>
                  <a:gd name="connsiteY31" fmla="*/ 262755 h 2801460"/>
                  <a:gd name="connsiteX32" fmla="*/ 1784882 w 5156808"/>
                  <a:gd name="connsiteY32" fmla="*/ 26186 h 2801460"/>
                  <a:gd name="connsiteX33" fmla="*/ 2083211 w 5156808"/>
                  <a:gd name="connsiteY33" fmla="*/ 202991 h 2801460"/>
                  <a:gd name="connsiteX34" fmla="*/ 2227792 w 5156808"/>
                  <a:gd name="connsiteY34" fmla="*/ 298436 h 2801460"/>
                  <a:gd name="connsiteX35" fmla="*/ 2344148 w 5156808"/>
                  <a:gd name="connsiteY35" fmla="*/ 420279 h 2801460"/>
                  <a:gd name="connsiteX0" fmla="*/ 2344148 w 5156808"/>
                  <a:gd name="connsiteY0" fmla="*/ 420279 h 2801460"/>
                  <a:gd name="connsiteX1" fmla="*/ 3146970 w 5156808"/>
                  <a:gd name="connsiteY1" fmla="*/ 32658 h 2801460"/>
                  <a:gd name="connsiteX2" fmla="*/ 3704862 w 5156808"/>
                  <a:gd name="connsiteY2" fmla="*/ 0 h 2801460"/>
                  <a:gd name="connsiteX3" fmla="*/ 4107634 w 5156808"/>
                  <a:gd name="connsiteY3" fmla="*/ 244929 h 2801460"/>
                  <a:gd name="connsiteX4" fmla="*/ 4491355 w 5156808"/>
                  <a:gd name="connsiteY4" fmla="*/ 729343 h 2801460"/>
                  <a:gd name="connsiteX5" fmla="*/ 4488634 w 5156808"/>
                  <a:gd name="connsiteY5" fmla="*/ 963386 h 2801460"/>
                  <a:gd name="connsiteX6" fmla="*/ 4515848 w 5156808"/>
                  <a:gd name="connsiteY6" fmla="*/ 887186 h 2801460"/>
                  <a:gd name="connsiteX7" fmla="*/ 4485912 w 5156808"/>
                  <a:gd name="connsiteY7" fmla="*/ 302079 h 2801460"/>
                  <a:gd name="connsiteX8" fmla="*/ 4553842 w 5156808"/>
                  <a:gd name="connsiteY8" fmla="*/ 44076 h 2801460"/>
                  <a:gd name="connsiteX9" fmla="*/ 4824899 w 5156808"/>
                  <a:gd name="connsiteY9" fmla="*/ 259834 h 2801460"/>
                  <a:gd name="connsiteX10" fmla="*/ 5146794 w 5156808"/>
                  <a:gd name="connsiteY10" fmla="*/ 824595 h 2801460"/>
                  <a:gd name="connsiteX11" fmla="*/ 5156808 w 5156808"/>
                  <a:gd name="connsiteY11" fmla="*/ 1645294 h 2801460"/>
                  <a:gd name="connsiteX12" fmla="*/ 5016698 w 5156808"/>
                  <a:gd name="connsiteY12" fmla="*/ 1840027 h 2801460"/>
                  <a:gd name="connsiteX13" fmla="*/ 4413199 w 5156808"/>
                  <a:gd name="connsiteY13" fmla="*/ 2357205 h 2801460"/>
                  <a:gd name="connsiteX14" fmla="*/ 3842230 w 5156808"/>
                  <a:gd name="connsiteY14" fmla="*/ 2671805 h 2801460"/>
                  <a:gd name="connsiteX15" fmla="*/ 3443623 w 5156808"/>
                  <a:gd name="connsiteY15" fmla="*/ 2801460 h 2801460"/>
                  <a:gd name="connsiteX16" fmla="*/ 3204198 w 5156808"/>
                  <a:gd name="connsiteY16" fmla="*/ 2777544 h 2801460"/>
                  <a:gd name="connsiteX17" fmla="*/ 2304761 w 5156808"/>
                  <a:gd name="connsiteY17" fmla="*/ 2337506 h 2801460"/>
                  <a:gd name="connsiteX18" fmla="*/ 1325251 w 5156808"/>
                  <a:gd name="connsiteY18" fmla="*/ 1704167 h 2801460"/>
                  <a:gd name="connsiteX19" fmla="*/ 956221 w 5156808"/>
                  <a:gd name="connsiteY19" fmla="*/ 1722451 h 2801460"/>
                  <a:gd name="connsiteX20" fmla="*/ 567054 w 5156808"/>
                  <a:gd name="connsiteY20" fmla="*/ 2092459 h 2801460"/>
                  <a:gd name="connsiteX21" fmla="*/ 57043 w 5156808"/>
                  <a:gd name="connsiteY21" fmla="*/ 1946589 h 2801460"/>
                  <a:gd name="connsiteX22" fmla="*/ 37121 w 5156808"/>
                  <a:gd name="connsiteY22" fmla="*/ 1508649 h 2801460"/>
                  <a:gd name="connsiteX23" fmla="*/ 0 w 5156808"/>
                  <a:gd name="connsiteY23" fmla="*/ 711589 h 2801460"/>
                  <a:gd name="connsiteX24" fmla="*/ 442975 w 5156808"/>
                  <a:gd name="connsiteY24" fmla="*/ 514225 h 2801460"/>
                  <a:gd name="connsiteX25" fmla="*/ 1165770 w 5156808"/>
                  <a:gd name="connsiteY25" fmla="*/ 1072243 h 2801460"/>
                  <a:gd name="connsiteX26" fmla="*/ 1277348 w 5156808"/>
                  <a:gd name="connsiteY26" fmla="*/ 1085850 h 2801460"/>
                  <a:gd name="connsiteX27" fmla="*/ 1503227 w 5156808"/>
                  <a:gd name="connsiteY27" fmla="*/ 816429 h 2801460"/>
                  <a:gd name="connsiteX28" fmla="*/ 1500505 w 5156808"/>
                  <a:gd name="connsiteY28" fmla="*/ 696686 h 2801460"/>
                  <a:gd name="connsiteX29" fmla="*/ 1470570 w 5156808"/>
                  <a:gd name="connsiteY29" fmla="*/ 345622 h 2801460"/>
                  <a:gd name="connsiteX30" fmla="*/ 1413721 w 5156808"/>
                  <a:gd name="connsiteY30" fmla="*/ 262755 h 2801460"/>
                  <a:gd name="connsiteX31" fmla="*/ 1784882 w 5156808"/>
                  <a:gd name="connsiteY31" fmla="*/ 26186 h 2801460"/>
                  <a:gd name="connsiteX32" fmla="*/ 2083211 w 5156808"/>
                  <a:gd name="connsiteY32" fmla="*/ 202991 h 2801460"/>
                  <a:gd name="connsiteX33" fmla="*/ 2227792 w 5156808"/>
                  <a:gd name="connsiteY33" fmla="*/ 298436 h 2801460"/>
                  <a:gd name="connsiteX34" fmla="*/ 2344148 w 5156808"/>
                  <a:gd name="connsiteY34" fmla="*/ 420279 h 2801460"/>
                  <a:gd name="connsiteX0" fmla="*/ 2344148 w 5156808"/>
                  <a:gd name="connsiteY0" fmla="*/ 420279 h 2801460"/>
                  <a:gd name="connsiteX1" fmla="*/ 3146970 w 5156808"/>
                  <a:gd name="connsiteY1" fmla="*/ 32658 h 2801460"/>
                  <a:gd name="connsiteX2" fmla="*/ 3704862 w 5156808"/>
                  <a:gd name="connsiteY2" fmla="*/ 0 h 2801460"/>
                  <a:gd name="connsiteX3" fmla="*/ 4107634 w 5156808"/>
                  <a:gd name="connsiteY3" fmla="*/ 244929 h 2801460"/>
                  <a:gd name="connsiteX4" fmla="*/ 4491355 w 5156808"/>
                  <a:gd name="connsiteY4" fmla="*/ 729343 h 2801460"/>
                  <a:gd name="connsiteX5" fmla="*/ 4488634 w 5156808"/>
                  <a:gd name="connsiteY5" fmla="*/ 963386 h 2801460"/>
                  <a:gd name="connsiteX6" fmla="*/ 4515848 w 5156808"/>
                  <a:gd name="connsiteY6" fmla="*/ 887186 h 2801460"/>
                  <a:gd name="connsiteX7" fmla="*/ 4485912 w 5156808"/>
                  <a:gd name="connsiteY7" fmla="*/ 302079 h 2801460"/>
                  <a:gd name="connsiteX8" fmla="*/ 4553842 w 5156808"/>
                  <a:gd name="connsiteY8" fmla="*/ 44076 h 2801460"/>
                  <a:gd name="connsiteX9" fmla="*/ 4824899 w 5156808"/>
                  <a:gd name="connsiteY9" fmla="*/ 259834 h 2801460"/>
                  <a:gd name="connsiteX10" fmla="*/ 5146794 w 5156808"/>
                  <a:gd name="connsiteY10" fmla="*/ 824595 h 2801460"/>
                  <a:gd name="connsiteX11" fmla="*/ 5156808 w 5156808"/>
                  <a:gd name="connsiteY11" fmla="*/ 1645294 h 2801460"/>
                  <a:gd name="connsiteX12" fmla="*/ 5016698 w 5156808"/>
                  <a:gd name="connsiteY12" fmla="*/ 1840027 h 2801460"/>
                  <a:gd name="connsiteX13" fmla="*/ 4413199 w 5156808"/>
                  <a:gd name="connsiteY13" fmla="*/ 2357205 h 2801460"/>
                  <a:gd name="connsiteX14" fmla="*/ 3842230 w 5156808"/>
                  <a:gd name="connsiteY14" fmla="*/ 2671805 h 2801460"/>
                  <a:gd name="connsiteX15" fmla="*/ 3443623 w 5156808"/>
                  <a:gd name="connsiteY15" fmla="*/ 2801460 h 2801460"/>
                  <a:gd name="connsiteX16" fmla="*/ 3204198 w 5156808"/>
                  <a:gd name="connsiteY16" fmla="*/ 2777544 h 2801460"/>
                  <a:gd name="connsiteX17" fmla="*/ 2304761 w 5156808"/>
                  <a:gd name="connsiteY17" fmla="*/ 2337506 h 2801460"/>
                  <a:gd name="connsiteX18" fmla="*/ 1325251 w 5156808"/>
                  <a:gd name="connsiteY18" fmla="*/ 1704167 h 2801460"/>
                  <a:gd name="connsiteX19" fmla="*/ 956221 w 5156808"/>
                  <a:gd name="connsiteY19" fmla="*/ 1722451 h 2801460"/>
                  <a:gd name="connsiteX20" fmla="*/ 567054 w 5156808"/>
                  <a:gd name="connsiteY20" fmla="*/ 2092459 h 2801460"/>
                  <a:gd name="connsiteX21" fmla="*/ 57043 w 5156808"/>
                  <a:gd name="connsiteY21" fmla="*/ 1946589 h 2801460"/>
                  <a:gd name="connsiteX22" fmla="*/ 37121 w 5156808"/>
                  <a:gd name="connsiteY22" fmla="*/ 1508649 h 2801460"/>
                  <a:gd name="connsiteX23" fmla="*/ 0 w 5156808"/>
                  <a:gd name="connsiteY23" fmla="*/ 711589 h 2801460"/>
                  <a:gd name="connsiteX24" fmla="*/ 442975 w 5156808"/>
                  <a:gd name="connsiteY24" fmla="*/ 514225 h 2801460"/>
                  <a:gd name="connsiteX25" fmla="*/ 1277348 w 5156808"/>
                  <a:gd name="connsiteY25" fmla="*/ 1085850 h 2801460"/>
                  <a:gd name="connsiteX26" fmla="*/ 1503227 w 5156808"/>
                  <a:gd name="connsiteY26" fmla="*/ 816429 h 2801460"/>
                  <a:gd name="connsiteX27" fmla="*/ 1500505 w 5156808"/>
                  <a:gd name="connsiteY27" fmla="*/ 696686 h 2801460"/>
                  <a:gd name="connsiteX28" fmla="*/ 1470570 w 5156808"/>
                  <a:gd name="connsiteY28" fmla="*/ 345622 h 2801460"/>
                  <a:gd name="connsiteX29" fmla="*/ 1413721 w 5156808"/>
                  <a:gd name="connsiteY29" fmla="*/ 262755 h 2801460"/>
                  <a:gd name="connsiteX30" fmla="*/ 1784882 w 5156808"/>
                  <a:gd name="connsiteY30" fmla="*/ 26186 h 2801460"/>
                  <a:gd name="connsiteX31" fmla="*/ 2083211 w 5156808"/>
                  <a:gd name="connsiteY31" fmla="*/ 202991 h 2801460"/>
                  <a:gd name="connsiteX32" fmla="*/ 2227792 w 5156808"/>
                  <a:gd name="connsiteY32" fmla="*/ 298436 h 2801460"/>
                  <a:gd name="connsiteX33" fmla="*/ 2344148 w 5156808"/>
                  <a:gd name="connsiteY33" fmla="*/ 420279 h 2801460"/>
                  <a:gd name="connsiteX0" fmla="*/ 2344148 w 5156808"/>
                  <a:gd name="connsiteY0" fmla="*/ 420279 h 2801460"/>
                  <a:gd name="connsiteX1" fmla="*/ 3146970 w 5156808"/>
                  <a:gd name="connsiteY1" fmla="*/ 32658 h 2801460"/>
                  <a:gd name="connsiteX2" fmla="*/ 3704862 w 5156808"/>
                  <a:gd name="connsiteY2" fmla="*/ 0 h 2801460"/>
                  <a:gd name="connsiteX3" fmla="*/ 4107634 w 5156808"/>
                  <a:gd name="connsiteY3" fmla="*/ 244929 h 2801460"/>
                  <a:gd name="connsiteX4" fmla="*/ 4491355 w 5156808"/>
                  <a:gd name="connsiteY4" fmla="*/ 729343 h 2801460"/>
                  <a:gd name="connsiteX5" fmla="*/ 4488634 w 5156808"/>
                  <a:gd name="connsiteY5" fmla="*/ 963386 h 2801460"/>
                  <a:gd name="connsiteX6" fmla="*/ 4515848 w 5156808"/>
                  <a:gd name="connsiteY6" fmla="*/ 887186 h 2801460"/>
                  <a:gd name="connsiteX7" fmla="*/ 4485912 w 5156808"/>
                  <a:gd name="connsiteY7" fmla="*/ 302079 h 2801460"/>
                  <a:gd name="connsiteX8" fmla="*/ 4553842 w 5156808"/>
                  <a:gd name="connsiteY8" fmla="*/ 44076 h 2801460"/>
                  <a:gd name="connsiteX9" fmla="*/ 4824899 w 5156808"/>
                  <a:gd name="connsiteY9" fmla="*/ 259834 h 2801460"/>
                  <a:gd name="connsiteX10" fmla="*/ 5146794 w 5156808"/>
                  <a:gd name="connsiteY10" fmla="*/ 824595 h 2801460"/>
                  <a:gd name="connsiteX11" fmla="*/ 5156808 w 5156808"/>
                  <a:gd name="connsiteY11" fmla="*/ 1645294 h 2801460"/>
                  <a:gd name="connsiteX12" fmla="*/ 5016698 w 5156808"/>
                  <a:gd name="connsiteY12" fmla="*/ 1840027 h 2801460"/>
                  <a:gd name="connsiteX13" fmla="*/ 4413199 w 5156808"/>
                  <a:gd name="connsiteY13" fmla="*/ 2357205 h 2801460"/>
                  <a:gd name="connsiteX14" fmla="*/ 3842230 w 5156808"/>
                  <a:gd name="connsiteY14" fmla="*/ 2671805 h 2801460"/>
                  <a:gd name="connsiteX15" fmla="*/ 3443623 w 5156808"/>
                  <a:gd name="connsiteY15" fmla="*/ 2801460 h 2801460"/>
                  <a:gd name="connsiteX16" fmla="*/ 3204198 w 5156808"/>
                  <a:gd name="connsiteY16" fmla="*/ 2777544 h 2801460"/>
                  <a:gd name="connsiteX17" fmla="*/ 2304761 w 5156808"/>
                  <a:gd name="connsiteY17" fmla="*/ 2337506 h 2801460"/>
                  <a:gd name="connsiteX18" fmla="*/ 1325251 w 5156808"/>
                  <a:gd name="connsiteY18" fmla="*/ 1704167 h 2801460"/>
                  <a:gd name="connsiteX19" fmla="*/ 956221 w 5156808"/>
                  <a:gd name="connsiteY19" fmla="*/ 1722451 h 2801460"/>
                  <a:gd name="connsiteX20" fmla="*/ 567054 w 5156808"/>
                  <a:gd name="connsiteY20" fmla="*/ 2092459 h 2801460"/>
                  <a:gd name="connsiteX21" fmla="*/ 57043 w 5156808"/>
                  <a:gd name="connsiteY21" fmla="*/ 1946589 h 2801460"/>
                  <a:gd name="connsiteX22" fmla="*/ 37121 w 5156808"/>
                  <a:gd name="connsiteY22" fmla="*/ 1508649 h 2801460"/>
                  <a:gd name="connsiteX23" fmla="*/ 0 w 5156808"/>
                  <a:gd name="connsiteY23" fmla="*/ 711589 h 2801460"/>
                  <a:gd name="connsiteX24" fmla="*/ 442975 w 5156808"/>
                  <a:gd name="connsiteY24" fmla="*/ 514225 h 2801460"/>
                  <a:gd name="connsiteX25" fmla="*/ 1201573 w 5156808"/>
                  <a:gd name="connsiteY25" fmla="*/ 984818 h 2801460"/>
                  <a:gd name="connsiteX26" fmla="*/ 1503227 w 5156808"/>
                  <a:gd name="connsiteY26" fmla="*/ 816429 h 2801460"/>
                  <a:gd name="connsiteX27" fmla="*/ 1500505 w 5156808"/>
                  <a:gd name="connsiteY27" fmla="*/ 696686 h 2801460"/>
                  <a:gd name="connsiteX28" fmla="*/ 1470570 w 5156808"/>
                  <a:gd name="connsiteY28" fmla="*/ 345622 h 2801460"/>
                  <a:gd name="connsiteX29" fmla="*/ 1413721 w 5156808"/>
                  <a:gd name="connsiteY29" fmla="*/ 262755 h 2801460"/>
                  <a:gd name="connsiteX30" fmla="*/ 1784882 w 5156808"/>
                  <a:gd name="connsiteY30" fmla="*/ 26186 h 2801460"/>
                  <a:gd name="connsiteX31" fmla="*/ 2083211 w 5156808"/>
                  <a:gd name="connsiteY31" fmla="*/ 202991 h 2801460"/>
                  <a:gd name="connsiteX32" fmla="*/ 2227792 w 5156808"/>
                  <a:gd name="connsiteY32" fmla="*/ 298436 h 2801460"/>
                  <a:gd name="connsiteX33" fmla="*/ 2344148 w 5156808"/>
                  <a:gd name="connsiteY33" fmla="*/ 420279 h 2801460"/>
                  <a:gd name="connsiteX0" fmla="*/ 2344148 w 5156808"/>
                  <a:gd name="connsiteY0" fmla="*/ 420279 h 2801460"/>
                  <a:gd name="connsiteX1" fmla="*/ 3146970 w 5156808"/>
                  <a:gd name="connsiteY1" fmla="*/ 32658 h 2801460"/>
                  <a:gd name="connsiteX2" fmla="*/ 3704862 w 5156808"/>
                  <a:gd name="connsiteY2" fmla="*/ 0 h 2801460"/>
                  <a:gd name="connsiteX3" fmla="*/ 4107634 w 5156808"/>
                  <a:gd name="connsiteY3" fmla="*/ 244929 h 2801460"/>
                  <a:gd name="connsiteX4" fmla="*/ 4491355 w 5156808"/>
                  <a:gd name="connsiteY4" fmla="*/ 729343 h 2801460"/>
                  <a:gd name="connsiteX5" fmla="*/ 4488634 w 5156808"/>
                  <a:gd name="connsiteY5" fmla="*/ 963386 h 2801460"/>
                  <a:gd name="connsiteX6" fmla="*/ 4515848 w 5156808"/>
                  <a:gd name="connsiteY6" fmla="*/ 887186 h 2801460"/>
                  <a:gd name="connsiteX7" fmla="*/ 4485912 w 5156808"/>
                  <a:gd name="connsiteY7" fmla="*/ 302079 h 2801460"/>
                  <a:gd name="connsiteX8" fmla="*/ 4553842 w 5156808"/>
                  <a:gd name="connsiteY8" fmla="*/ 44076 h 2801460"/>
                  <a:gd name="connsiteX9" fmla="*/ 4824899 w 5156808"/>
                  <a:gd name="connsiteY9" fmla="*/ 259834 h 2801460"/>
                  <a:gd name="connsiteX10" fmla="*/ 5146794 w 5156808"/>
                  <a:gd name="connsiteY10" fmla="*/ 824595 h 2801460"/>
                  <a:gd name="connsiteX11" fmla="*/ 5156808 w 5156808"/>
                  <a:gd name="connsiteY11" fmla="*/ 1645294 h 2801460"/>
                  <a:gd name="connsiteX12" fmla="*/ 5016698 w 5156808"/>
                  <a:gd name="connsiteY12" fmla="*/ 1840027 h 2801460"/>
                  <a:gd name="connsiteX13" fmla="*/ 4413199 w 5156808"/>
                  <a:gd name="connsiteY13" fmla="*/ 2357205 h 2801460"/>
                  <a:gd name="connsiteX14" fmla="*/ 3842230 w 5156808"/>
                  <a:gd name="connsiteY14" fmla="*/ 2671805 h 2801460"/>
                  <a:gd name="connsiteX15" fmla="*/ 3443623 w 5156808"/>
                  <a:gd name="connsiteY15" fmla="*/ 2801460 h 2801460"/>
                  <a:gd name="connsiteX16" fmla="*/ 3204198 w 5156808"/>
                  <a:gd name="connsiteY16" fmla="*/ 2777544 h 2801460"/>
                  <a:gd name="connsiteX17" fmla="*/ 2304761 w 5156808"/>
                  <a:gd name="connsiteY17" fmla="*/ 2337506 h 2801460"/>
                  <a:gd name="connsiteX18" fmla="*/ 1325251 w 5156808"/>
                  <a:gd name="connsiteY18" fmla="*/ 1704167 h 2801460"/>
                  <a:gd name="connsiteX19" fmla="*/ 956221 w 5156808"/>
                  <a:gd name="connsiteY19" fmla="*/ 1722451 h 2801460"/>
                  <a:gd name="connsiteX20" fmla="*/ 567054 w 5156808"/>
                  <a:gd name="connsiteY20" fmla="*/ 2092459 h 2801460"/>
                  <a:gd name="connsiteX21" fmla="*/ 57043 w 5156808"/>
                  <a:gd name="connsiteY21" fmla="*/ 1946589 h 2801460"/>
                  <a:gd name="connsiteX22" fmla="*/ 37121 w 5156808"/>
                  <a:gd name="connsiteY22" fmla="*/ 1508649 h 2801460"/>
                  <a:gd name="connsiteX23" fmla="*/ 0 w 5156808"/>
                  <a:gd name="connsiteY23" fmla="*/ 711589 h 2801460"/>
                  <a:gd name="connsiteX24" fmla="*/ 442975 w 5156808"/>
                  <a:gd name="connsiteY24" fmla="*/ 514225 h 2801460"/>
                  <a:gd name="connsiteX25" fmla="*/ 1201573 w 5156808"/>
                  <a:gd name="connsiteY25" fmla="*/ 1022705 h 2801460"/>
                  <a:gd name="connsiteX26" fmla="*/ 1503227 w 5156808"/>
                  <a:gd name="connsiteY26" fmla="*/ 816429 h 2801460"/>
                  <a:gd name="connsiteX27" fmla="*/ 1500505 w 5156808"/>
                  <a:gd name="connsiteY27" fmla="*/ 696686 h 2801460"/>
                  <a:gd name="connsiteX28" fmla="*/ 1470570 w 5156808"/>
                  <a:gd name="connsiteY28" fmla="*/ 345622 h 2801460"/>
                  <a:gd name="connsiteX29" fmla="*/ 1413721 w 5156808"/>
                  <a:gd name="connsiteY29" fmla="*/ 262755 h 2801460"/>
                  <a:gd name="connsiteX30" fmla="*/ 1784882 w 5156808"/>
                  <a:gd name="connsiteY30" fmla="*/ 26186 h 2801460"/>
                  <a:gd name="connsiteX31" fmla="*/ 2083211 w 5156808"/>
                  <a:gd name="connsiteY31" fmla="*/ 202991 h 2801460"/>
                  <a:gd name="connsiteX32" fmla="*/ 2227792 w 5156808"/>
                  <a:gd name="connsiteY32" fmla="*/ 298436 h 2801460"/>
                  <a:gd name="connsiteX33" fmla="*/ 2344148 w 5156808"/>
                  <a:gd name="connsiteY33" fmla="*/ 420279 h 2801460"/>
                  <a:gd name="connsiteX0" fmla="*/ 2331519 w 5144179"/>
                  <a:gd name="connsiteY0" fmla="*/ 420279 h 2801460"/>
                  <a:gd name="connsiteX1" fmla="*/ 3134341 w 5144179"/>
                  <a:gd name="connsiteY1" fmla="*/ 32658 h 2801460"/>
                  <a:gd name="connsiteX2" fmla="*/ 3692233 w 5144179"/>
                  <a:gd name="connsiteY2" fmla="*/ 0 h 2801460"/>
                  <a:gd name="connsiteX3" fmla="*/ 4095005 w 5144179"/>
                  <a:gd name="connsiteY3" fmla="*/ 244929 h 2801460"/>
                  <a:gd name="connsiteX4" fmla="*/ 4478726 w 5144179"/>
                  <a:gd name="connsiteY4" fmla="*/ 729343 h 2801460"/>
                  <a:gd name="connsiteX5" fmla="*/ 4476005 w 5144179"/>
                  <a:gd name="connsiteY5" fmla="*/ 963386 h 2801460"/>
                  <a:gd name="connsiteX6" fmla="*/ 4503219 w 5144179"/>
                  <a:gd name="connsiteY6" fmla="*/ 887186 h 2801460"/>
                  <a:gd name="connsiteX7" fmla="*/ 4473283 w 5144179"/>
                  <a:gd name="connsiteY7" fmla="*/ 302079 h 2801460"/>
                  <a:gd name="connsiteX8" fmla="*/ 4541213 w 5144179"/>
                  <a:gd name="connsiteY8" fmla="*/ 44076 h 2801460"/>
                  <a:gd name="connsiteX9" fmla="*/ 4812270 w 5144179"/>
                  <a:gd name="connsiteY9" fmla="*/ 259834 h 2801460"/>
                  <a:gd name="connsiteX10" fmla="*/ 5134165 w 5144179"/>
                  <a:gd name="connsiteY10" fmla="*/ 824595 h 2801460"/>
                  <a:gd name="connsiteX11" fmla="*/ 5144179 w 5144179"/>
                  <a:gd name="connsiteY11" fmla="*/ 1645294 h 2801460"/>
                  <a:gd name="connsiteX12" fmla="*/ 5004069 w 5144179"/>
                  <a:gd name="connsiteY12" fmla="*/ 1840027 h 2801460"/>
                  <a:gd name="connsiteX13" fmla="*/ 4400570 w 5144179"/>
                  <a:gd name="connsiteY13" fmla="*/ 2357205 h 2801460"/>
                  <a:gd name="connsiteX14" fmla="*/ 3829601 w 5144179"/>
                  <a:gd name="connsiteY14" fmla="*/ 2671805 h 2801460"/>
                  <a:gd name="connsiteX15" fmla="*/ 3430994 w 5144179"/>
                  <a:gd name="connsiteY15" fmla="*/ 2801460 h 2801460"/>
                  <a:gd name="connsiteX16" fmla="*/ 3191569 w 5144179"/>
                  <a:gd name="connsiteY16" fmla="*/ 2777544 h 2801460"/>
                  <a:gd name="connsiteX17" fmla="*/ 2292132 w 5144179"/>
                  <a:gd name="connsiteY17" fmla="*/ 2337506 h 2801460"/>
                  <a:gd name="connsiteX18" fmla="*/ 1312622 w 5144179"/>
                  <a:gd name="connsiteY18" fmla="*/ 1704167 h 2801460"/>
                  <a:gd name="connsiteX19" fmla="*/ 943592 w 5144179"/>
                  <a:gd name="connsiteY19" fmla="*/ 1722451 h 2801460"/>
                  <a:gd name="connsiteX20" fmla="*/ 554425 w 5144179"/>
                  <a:gd name="connsiteY20" fmla="*/ 2092459 h 2801460"/>
                  <a:gd name="connsiteX21" fmla="*/ 44414 w 5144179"/>
                  <a:gd name="connsiteY21" fmla="*/ 1946589 h 2801460"/>
                  <a:gd name="connsiteX22" fmla="*/ 24492 w 5144179"/>
                  <a:gd name="connsiteY22" fmla="*/ 1508649 h 2801460"/>
                  <a:gd name="connsiteX23" fmla="*/ 0 w 5144179"/>
                  <a:gd name="connsiteY23" fmla="*/ 642130 h 2801460"/>
                  <a:gd name="connsiteX24" fmla="*/ 430346 w 5144179"/>
                  <a:gd name="connsiteY24" fmla="*/ 514225 h 2801460"/>
                  <a:gd name="connsiteX25" fmla="*/ 1188944 w 5144179"/>
                  <a:gd name="connsiteY25" fmla="*/ 1022705 h 2801460"/>
                  <a:gd name="connsiteX26" fmla="*/ 1490598 w 5144179"/>
                  <a:gd name="connsiteY26" fmla="*/ 816429 h 2801460"/>
                  <a:gd name="connsiteX27" fmla="*/ 1487876 w 5144179"/>
                  <a:gd name="connsiteY27" fmla="*/ 696686 h 2801460"/>
                  <a:gd name="connsiteX28" fmla="*/ 1457941 w 5144179"/>
                  <a:gd name="connsiteY28" fmla="*/ 345622 h 2801460"/>
                  <a:gd name="connsiteX29" fmla="*/ 1401092 w 5144179"/>
                  <a:gd name="connsiteY29" fmla="*/ 262755 h 2801460"/>
                  <a:gd name="connsiteX30" fmla="*/ 1772253 w 5144179"/>
                  <a:gd name="connsiteY30" fmla="*/ 26186 h 2801460"/>
                  <a:gd name="connsiteX31" fmla="*/ 2070582 w 5144179"/>
                  <a:gd name="connsiteY31" fmla="*/ 202991 h 2801460"/>
                  <a:gd name="connsiteX32" fmla="*/ 2215163 w 5144179"/>
                  <a:gd name="connsiteY32" fmla="*/ 298436 h 2801460"/>
                  <a:gd name="connsiteX33" fmla="*/ 2331519 w 5144179"/>
                  <a:gd name="connsiteY33" fmla="*/ 420279 h 2801460"/>
                  <a:gd name="connsiteX0" fmla="*/ 2331519 w 5144179"/>
                  <a:gd name="connsiteY0" fmla="*/ 420279 h 2801460"/>
                  <a:gd name="connsiteX1" fmla="*/ 3134341 w 5144179"/>
                  <a:gd name="connsiteY1" fmla="*/ 32658 h 2801460"/>
                  <a:gd name="connsiteX2" fmla="*/ 3692233 w 5144179"/>
                  <a:gd name="connsiteY2" fmla="*/ 0 h 2801460"/>
                  <a:gd name="connsiteX3" fmla="*/ 4095005 w 5144179"/>
                  <a:gd name="connsiteY3" fmla="*/ 244929 h 2801460"/>
                  <a:gd name="connsiteX4" fmla="*/ 4478726 w 5144179"/>
                  <a:gd name="connsiteY4" fmla="*/ 729343 h 2801460"/>
                  <a:gd name="connsiteX5" fmla="*/ 4476005 w 5144179"/>
                  <a:gd name="connsiteY5" fmla="*/ 963386 h 2801460"/>
                  <a:gd name="connsiteX6" fmla="*/ 4503219 w 5144179"/>
                  <a:gd name="connsiteY6" fmla="*/ 887186 h 2801460"/>
                  <a:gd name="connsiteX7" fmla="*/ 4473283 w 5144179"/>
                  <a:gd name="connsiteY7" fmla="*/ 302079 h 2801460"/>
                  <a:gd name="connsiteX8" fmla="*/ 4541213 w 5144179"/>
                  <a:gd name="connsiteY8" fmla="*/ 44076 h 2801460"/>
                  <a:gd name="connsiteX9" fmla="*/ 4812270 w 5144179"/>
                  <a:gd name="connsiteY9" fmla="*/ 259834 h 2801460"/>
                  <a:gd name="connsiteX10" fmla="*/ 5134165 w 5144179"/>
                  <a:gd name="connsiteY10" fmla="*/ 824595 h 2801460"/>
                  <a:gd name="connsiteX11" fmla="*/ 5144179 w 5144179"/>
                  <a:gd name="connsiteY11" fmla="*/ 1645294 h 2801460"/>
                  <a:gd name="connsiteX12" fmla="*/ 5004069 w 5144179"/>
                  <a:gd name="connsiteY12" fmla="*/ 1840027 h 2801460"/>
                  <a:gd name="connsiteX13" fmla="*/ 4400570 w 5144179"/>
                  <a:gd name="connsiteY13" fmla="*/ 2357205 h 2801460"/>
                  <a:gd name="connsiteX14" fmla="*/ 3829601 w 5144179"/>
                  <a:gd name="connsiteY14" fmla="*/ 2671805 h 2801460"/>
                  <a:gd name="connsiteX15" fmla="*/ 3430994 w 5144179"/>
                  <a:gd name="connsiteY15" fmla="*/ 2801460 h 2801460"/>
                  <a:gd name="connsiteX16" fmla="*/ 3191569 w 5144179"/>
                  <a:gd name="connsiteY16" fmla="*/ 2777544 h 2801460"/>
                  <a:gd name="connsiteX17" fmla="*/ 2292132 w 5144179"/>
                  <a:gd name="connsiteY17" fmla="*/ 2337506 h 2801460"/>
                  <a:gd name="connsiteX18" fmla="*/ 1312622 w 5144179"/>
                  <a:gd name="connsiteY18" fmla="*/ 1704167 h 2801460"/>
                  <a:gd name="connsiteX19" fmla="*/ 943592 w 5144179"/>
                  <a:gd name="connsiteY19" fmla="*/ 1722451 h 2801460"/>
                  <a:gd name="connsiteX20" fmla="*/ 554425 w 5144179"/>
                  <a:gd name="connsiteY20" fmla="*/ 2092459 h 2801460"/>
                  <a:gd name="connsiteX21" fmla="*/ 44414 w 5144179"/>
                  <a:gd name="connsiteY21" fmla="*/ 1946589 h 2801460"/>
                  <a:gd name="connsiteX22" fmla="*/ 24492 w 5144179"/>
                  <a:gd name="connsiteY22" fmla="*/ 1508649 h 2801460"/>
                  <a:gd name="connsiteX23" fmla="*/ 0 w 5144179"/>
                  <a:gd name="connsiteY23" fmla="*/ 642130 h 2801460"/>
                  <a:gd name="connsiteX24" fmla="*/ 430346 w 5144179"/>
                  <a:gd name="connsiteY24" fmla="*/ 514225 h 2801460"/>
                  <a:gd name="connsiteX25" fmla="*/ 1201573 w 5144179"/>
                  <a:gd name="connsiteY25" fmla="*/ 959560 h 2801460"/>
                  <a:gd name="connsiteX26" fmla="*/ 1490598 w 5144179"/>
                  <a:gd name="connsiteY26" fmla="*/ 816429 h 2801460"/>
                  <a:gd name="connsiteX27" fmla="*/ 1487876 w 5144179"/>
                  <a:gd name="connsiteY27" fmla="*/ 696686 h 2801460"/>
                  <a:gd name="connsiteX28" fmla="*/ 1457941 w 5144179"/>
                  <a:gd name="connsiteY28" fmla="*/ 345622 h 2801460"/>
                  <a:gd name="connsiteX29" fmla="*/ 1401092 w 5144179"/>
                  <a:gd name="connsiteY29" fmla="*/ 262755 h 2801460"/>
                  <a:gd name="connsiteX30" fmla="*/ 1772253 w 5144179"/>
                  <a:gd name="connsiteY30" fmla="*/ 26186 h 2801460"/>
                  <a:gd name="connsiteX31" fmla="*/ 2070582 w 5144179"/>
                  <a:gd name="connsiteY31" fmla="*/ 202991 h 2801460"/>
                  <a:gd name="connsiteX32" fmla="*/ 2215163 w 5144179"/>
                  <a:gd name="connsiteY32" fmla="*/ 298436 h 2801460"/>
                  <a:gd name="connsiteX33" fmla="*/ 2331519 w 5144179"/>
                  <a:gd name="connsiteY33" fmla="*/ 420279 h 2801460"/>
                  <a:gd name="connsiteX0" fmla="*/ 2331519 w 5144179"/>
                  <a:gd name="connsiteY0" fmla="*/ 420279 h 2801460"/>
                  <a:gd name="connsiteX1" fmla="*/ 3134341 w 5144179"/>
                  <a:gd name="connsiteY1" fmla="*/ 32658 h 2801460"/>
                  <a:gd name="connsiteX2" fmla="*/ 3692233 w 5144179"/>
                  <a:gd name="connsiteY2" fmla="*/ 0 h 2801460"/>
                  <a:gd name="connsiteX3" fmla="*/ 4095005 w 5144179"/>
                  <a:gd name="connsiteY3" fmla="*/ 244929 h 2801460"/>
                  <a:gd name="connsiteX4" fmla="*/ 4478726 w 5144179"/>
                  <a:gd name="connsiteY4" fmla="*/ 729343 h 2801460"/>
                  <a:gd name="connsiteX5" fmla="*/ 4476005 w 5144179"/>
                  <a:gd name="connsiteY5" fmla="*/ 963386 h 2801460"/>
                  <a:gd name="connsiteX6" fmla="*/ 4503219 w 5144179"/>
                  <a:gd name="connsiteY6" fmla="*/ 887186 h 2801460"/>
                  <a:gd name="connsiteX7" fmla="*/ 4473283 w 5144179"/>
                  <a:gd name="connsiteY7" fmla="*/ 302079 h 2801460"/>
                  <a:gd name="connsiteX8" fmla="*/ 4541213 w 5144179"/>
                  <a:gd name="connsiteY8" fmla="*/ 44076 h 2801460"/>
                  <a:gd name="connsiteX9" fmla="*/ 4812270 w 5144179"/>
                  <a:gd name="connsiteY9" fmla="*/ 259834 h 2801460"/>
                  <a:gd name="connsiteX10" fmla="*/ 5134165 w 5144179"/>
                  <a:gd name="connsiteY10" fmla="*/ 824595 h 2801460"/>
                  <a:gd name="connsiteX11" fmla="*/ 5144179 w 5144179"/>
                  <a:gd name="connsiteY11" fmla="*/ 1645294 h 2801460"/>
                  <a:gd name="connsiteX12" fmla="*/ 5004069 w 5144179"/>
                  <a:gd name="connsiteY12" fmla="*/ 1840027 h 2801460"/>
                  <a:gd name="connsiteX13" fmla="*/ 4400570 w 5144179"/>
                  <a:gd name="connsiteY13" fmla="*/ 2357205 h 2801460"/>
                  <a:gd name="connsiteX14" fmla="*/ 3829601 w 5144179"/>
                  <a:gd name="connsiteY14" fmla="*/ 2671805 h 2801460"/>
                  <a:gd name="connsiteX15" fmla="*/ 3430994 w 5144179"/>
                  <a:gd name="connsiteY15" fmla="*/ 2801460 h 2801460"/>
                  <a:gd name="connsiteX16" fmla="*/ 3191569 w 5144179"/>
                  <a:gd name="connsiteY16" fmla="*/ 2777544 h 2801460"/>
                  <a:gd name="connsiteX17" fmla="*/ 2292132 w 5144179"/>
                  <a:gd name="connsiteY17" fmla="*/ 2337506 h 2801460"/>
                  <a:gd name="connsiteX18" fmla="*/ 1312622 w 5144179"/>
                  <a:gd name="connsiteY18" fmla="*/ 1704167 h 2801460"/>
                  <a:gd name="connsiteX19" fmla="*/ 943592 w 5144179"/>
                  <a:gd name="connsiteY19" fmla="*/ 1722451 h 2801460"/>
                  <a:gd name="connsiteX20" fmla="*/ 554425 w 5144179"/>
                  <a:gd name="connsiteY20" fmla="*/ 2092459 h 2801460"/>
                  <a:gd name="connsiteX21" fmla="*/ 44414 w 5144179"/>
                  <a:gd name="connsiteY21" fmla="*/ 1946589 h 2801460"/>
                  <a:gd name="connsiteX22" fmla="*/ 24492 w 5144179"/>
                  <a:gd name="connsiteY22" fmla="*/ 1508649 h 2801460"/>
                  <a:gd name="connsiteX23" fmla="*/ 0 w 5144179"/>
                  <a:gd name="connsiteY23" fmla="*/ 642130 h 2801460"/>
                  <a:gd name="connsiteX24" fmla="*/ 430346 w 5144179"/>
                  <a:gd name="connsiteY24" fmla="*/ 514225 h 2801460"/>
                  <a:gd name="connsiteX25" fmla="*/ 1201573 w 5144179"/>
                  <a:gd name="connsiteY25" fmla="*/ 959560 h 2801460"/>
                  <a:gd name="connsiteX26" fmla="*/ 1370623 w 5144179"/>
                  <a:gd name="connsiteY26" fmla="*/ 816431 h 2801460"/>
                  <a:gd name="connsiteX27" fmla="*/ 1487876 w 5144179"/>
                  <a:gd name="connsiteY27" fmla="*/ 696686 h 2801460"/>
                  <a:gd name="connsiteX28" fmla="*/ 1457941 w 5144179"/>
                  <a:gd name="connsiteY28" fmla="*/ 345622 h 2801460"/>
                  <a:gd name="connsiteX29" fmla="*/ 1401092 w 5144179"/>
                  <a:gd name="connsiteY29" fmla="*/ 262755 h 2801460"/>
                  <a:gd name="connsiteX30" fmla="*/ 1772253 w 5144179"/>
                  <a:gd name="connsiteY30" fmla="*/ 26186 h 2801460"/>
                  <a:gd name="connsiteX31" fmla="*/ 2070582 w 5144179"/>
                  <a:gd name="connsiteY31" fmla="*/ 202991 h 2801460"/>
                  <a:gd name="connsiteX32" fmla="*/ 2215163 w 5144179"/>
                  <a:gd name="connsiteY32" fmla="*/ 298436 h 2801460"/>
                  <a:gd name="connsiteX33" fmla="*/ 2331519 w 5144179"/>
                  <a:gd name="connsiteY33" fmla="*/ 420279 h 2801460"/>
                  <a:gd name="connsiteX0" fmla="*/ 2331519 w 5144179"/>
                  <a:gd name="connsiteY0" fmla="*/ 420279 h 2801460"/>
                  <a:gd name="connsiteX1" fmla="*/ 3134341 w 5144179"/>
                  <a:gd name="connsiteY1" fmla="*/ 32658 h 2801460"/>
                  <a:gd name="connsiteX2" fmla="*/ 3692233 w 5144179"/>
                  <a:gd name="connsiteY2" fmla="*/ 0 h 2801460"/>
                  <a:gd name="connsiteX3" fmla="*/ 4095005 w 5144179"/>
                  <a:gd name="connsiteY3" fmla="*/ 244929 h 2801460"/>
                  <a:gd name="connsiteX4" fmla="*/ 4478726 w 5144179"/>
                  <a:gd name="connsiteY4" fmla="*/ 729343 h 2801460"/>
                  <a:gd name="connsiteX5" fmla="*/ 4476005 w 5144179"/>
                  <a:gd name="connsiteY5" fmla="*/ 963386 h 2801460"/>
                  <a:gd name="connsiteX6" fmla="*/ 4503219 w 5144179"/>
                  <a:gd name="connsiteY6" fmla="*/ 887186 h 2801460"/>
                  <a:gd name="connsiteX7" fmla="*/ 4473283 w 5144179"/>
                  <a:gd name="connsiteY7" fmla="*/ 302079 h 2801460"/>
                  <a:gd name="connsiteX8" fmla="*/ 4541213 w 5144179"/>
                  <a:gd name="connsiteY8" fmla="*/ 44076 h 2801460"/>
                  <a:gd name="connsiteX9" fmla="*/ 4812270 w 5144179"/>
                  <a:gd name="connsiteY9" fmla="*/ 259834 h 2801460"/>
                  <a:gd name="connsiteX10" fmla="*/ 5134165 w 5144179"/>
                  <a:gd name="connsiteY10" fmla="*/ 824595 h 2801460"/>
                  <a:gd name="connsiteX11" fmla="*/ 5144179 w 5144179"/>
                  <a:gd name="connsiteY11" fmla="*/ 1645294 h 2801460"/>
                  <a:gd name="connsiteX12" fmla="*/ 5004069 w 5144179"/>
                  <a:gd name="connsiteY12" fmla="*/ 1840027 h 2801460"/>
                  <a:gd name="connsiteX13" fmla="*/ 4400570 w 5144179"/>
                  <a:gd name="connsiteY13" fmla="*/ 2357205 h 2801460"/>
                  <a:gd name="connsiteX14" fmla="*/ 3829601 w 5144179"/>
                  <a:gd name="connsiteY14" fmla="*/ 2671805 h 2801460"/>
                  <a:gd name="connsiteX15" fmla="*/ 3430994 w 5144179"/>
                  <a:gd name="connsiteY15" fmla="*/ 2801460 h 2801460"/>
                  <a:gd name="connsiteX16" fmla="*/ 3191569 w 5144179"/>
                  <a:gd name="connsiteY16" fmla="*/ 2777544 h 2801460"/>
                  <a:gd name="connsiteX17" fmla="*/ 2292132 w 5144179"/>
                  <a:gd name="connsiteY17" fmla="*/ 2337506 h 2801460"/>
                  <a:gd name="connsiteX18" fmla="*/ 1312622 w 5144179"/>
                  <a:gd name="connsiteY18" fmla="*/ 1704167 h 2801460"/>
                  <a:gd name="connsiteX19" fmla="*/ 943592 w 5144179"/>
                  <a:gd name="connsiteY19" fmla="*/ 1722451 h 2801460"/>
                  <a:gd name="connsiteX20" fmla="*/ 554425 w 5144179"/>
                  <a:gd name="connsiteY20" fmla="*/ 2092459 h 2801460"/>
                  <a:gd name="connsiteX21" fmla="*/ 44414 w 5144179"/>
                  <a:gd name="connsiteY21" fmla="*/ 1946589 h 2801460"/>
                  <a:gd name="connsiteX22" fmla="*/ 24492 w 5144179"/>
                  <a:gd name="connsiteY22" fmla="*/ 1508649 h 2801460"/>
                  <a:gd name="connsiteX23" fmla="*/ 0 w 5144179"/>
                  <a:gd name="connsiteY23" fmla="*/ 642130 h 2801460"/>
                  <a:gd name="connsiteX24" fmla="*/ 430346 w 5144179"/>
                  <a:gd name="connsiteY24" fmla="*/ 514225 h 2801460"/>
                  <a:gd name="connsiteX25" fmla="*/ 1201573 w 5144179"/>
                  <a:gd name="connsiteY25" fmla="*/ 959560 h 2801460"/>
                  <a:gd name="connsiteX26" fmla="*/ 1370623 w 5144179"/>
                  <a:gd name="connsiteY26" fmla="*/ 816431 h 2801460"/>
                  <a:gd name="connsiteX27" fmla="*/ 1487876 w 5144179"/>
                  <a:gd name="connsiteY27" fmla="*/ 696686 h 2801460"/>
                  <a:gd name="connsiteX28" fmla="*/ 1375854 w 5144179"/>
                  <a:gd name="connsiteY28" fmla="*/ 345622 h 2801460"/>
                  <a:gd name="connsiteX29" fmla="*/ 1401092 w 5144179"/>
                  <a:gd name="connsiteY29" fmla="*/ 262755 h 2801460"/>
                  <a:gd name="connsiteX30" fmla="*/ 1772253 w 5144179"/>
                  <a:gd name="connsiteY30" fmla="*/ 26186 h 2801460"/>
                  <a:gd name="connsiteX31" fmla="*/ 2070582 w 5144179"/>
                  <a:gd name="connsiteY31" fmla="*/ 202991 h 2801460"/>
                  <a:gd name="connsiteX32" fmla="*/ 2215163 w 5144179"/>
                  <a:gd name="connsiteY32" fmla="*/ 298436 h 2801460"/>
                  <a:gd name="connsiteX33" fmla="*/ 2331519 w 5144179"/>
                  <a:gd name="connsiteY33" fmla="*/ 420279 h 2801460"/>
                  <a:gd name="connsiteX0" fmla="*/ 2331519 w 5144179"/>
                  <a:gd name="connsiteY0" fmla="*/ 420279 h 2801460"/>
                  <a:gd name="connsiteX1" fmla="*/ 3134341 w 5144179"/>
                  <a:gd name="connsiteY1" fmla="*/ 32658 h 2801460"/>
                  <a:gd name="connsiteX2" fmla="*/ 3692233 w 5144179"/>
                  <a:gd name="connsiteY2" fmla="*/ 0 h 2801460"/>
                  <a:gd name="connsiteX3" fmla="*/ 4095005 w 5144179"/>
                  <a:gd name="connsiteY3" fmla="*/ 244929 h 2801460"/>
                  <a:gd name="connsiteX4" fmla="*/ 4478726 w 5144179"/>
                  <a:gd name="connsiteY4" fmla="*/ 729343 h 2801460"/>
                  <a:gd name="connsiteX5" fmla="*/ 4476005 w 5144179"/>
                  <a:gd name="connsiteY5" fmla="*/ 963386 h 2801460"/>
                  <a:gd name="connsiteX6" fmla="*/ 4503219 w 5144179"/>
                  <a:gd name="connsiteY6" fmla="*/ 887186 h 2801460"/>
                  <a:gd name="connsiteX7" fmla="*/ 4473283 w 5144179"/>
                  <a:gd name="connsiteY7" fmla="*/ 302079 h 2801460"/>
                  <a:gd name="connsiteX8" fmla="*/ 4541213 w 5144179"/>
                  <a:gd name="connsiteY8" fmla="*/ 44076 h 2801460"/>
                  <a:gd name="connsiteX9" fmla="*/ 4812270 w 5144179"/>
                  <a:gd name="connsiteY9" fmla="*/ 259834 h 2801460"/>
                  <a:gd name="connsiteX10" fmla="*/ 5134165 w 5144179"/>
                  <a:gd name="connsiteY10" fmla="*/ 824595 h 2801460"/>
                  <a:gd name="connsiteX11" fmla="*/ 5144179 w 5144179"/>
                  <a:gd name="connsiteY11" fmla="*/ 1645294 h 2801460"/>
                  <a:gd name="connsiteX12" fmla="*/ 5004069 w 5144179"/>
                  <a:gd name="connsiteY12" fmla="*/ 1840027 h 2801460"/>
                  <a:gd name="connsiteX13" fmla="*/ 4400570 w 5144179"/>
                  <a:gd name="connsiteY13" fmla="*/ 2357205 h 2801460"/>
                  <a:gd name="connsiteX14" fmla="*/ 3829601 w 5144179"/>
                  <a:gd name="connsiteY14" fmla="*/ 2671805 h 2801460"/>
                  <a:gd name="connsiteX15" fmla="*/ 3430994 w 5144179"/>
                  <a:gd name="connsiteY15" fmla="*/ 2801460 h 2801460"/>
                  <a:gd name="connsiteX16" fmla="*/ 3191569 w 5144179"/>
                  <a:gd name="connsiteY16" fmla="*/ 2777544 h 2801460"/>
                  <a:gd name="connsiteX17" fmla="*/ 2292132 w 5144179"/>
                  <a:gd name="connsiteY17" fmla="*/ 2337506 h 2801460"/>
                  <a:gd name="connsiteX18" fmla="*/ 1312622 w 5144179"/>
                  <a:gd name="connsiteY18" fmla="*/ 1704167 h 2801460"/>
                  <a:gd name="connsiteX19" fmla="*/ 943592 w 5144179"/>
                  <a:gd name="connsiteY19" fmla="*/ 1722451 h 2801460"/>
                  <a:gd name="connsiteX20" fmla="*/ 554425 w 5144179"/>
                  <a:gd name="connsiteY20" fmla="*/ 2092459 h 2801460"/>
                  <a:gd name="connsiteX21" fmla="*/ 44414 w 5144179"/>
                  <a:gd name="connsiteY21" fmla="*/ 1946589 h 2801460"/>
                  <a:gd name="connsiteX22" fmla="*/ 24492 w 5144179"/>
                  <a:gd name="connsiteY22" fmla="*/ 1508649 h 2801460"/>
                  <a:gd name="connsiteX23" fmla="*/ 0 w 5144179"/>
                  <a:gd name="connsiteY23" fmla="*/ 642130 h 2801460"/>
                  <a:gd name="connsiteX24" fmla="*/ 430346 w 5144179"/>
                  <a:gd name="connsiteY24" fmla="*/ 514225 h 2801460"/>
                  <a:gd name="connsiteX25" fmla="*/ 1201573 w 5144179"/>
                  <a:gd name="connsiteY25" fmla="*/ 959560 h 2801460"/>
                  <a:gd name="connsiteX26" fmla="*/ 1370623 w 5144179"/>
                  <a:gd name="connsiteY26" fmla="*/ 816431 h 2801460"/>
                  <a:gd name="connsiteX27" fmla="*/ 1487876 w 5144179"/>
                  <a:gd name="connsiteY27" fmla="*/ 696686 h 2801460"/>
                  <a:gd name="connsiteX28" fmla="*/ 1375854 w 5144179"/>
                  <a:gd name="connsiteY28" fmla="*/ 345622 h 2801460"/>
                  <a:gd name="connsiteX29" fmla="*/ 1293745 w 5144179"/>
                  <a:gd name="connsiteY29" fmla="*/ 269069 h 2801460"/>
                  <a:gd name="connsiteX30" fmla="*/ 1772253 w 5144179"/>
                  <a:gd name="connsiteY30" fmla="*/ 26186 h 2801460"/>
                  <a:gd name="connsiteX31" fmla="*/ 2070582 w 5144179"/>
                  <a:gd name="connsiteY31" fmla="*/ 202991 h 2801460"/>
                  <a:gd name="connsiteX32" fmla="*/ 2215163 w 5144179"/>
                  <a:gd name="connsiteY32" fmla="*/ 298436 h 2801460"/>
                  <a:gd name="connsiteX33" fmla="*/ 2331519 w 5144179"/>
                  <a:gd name="connsiteY33" fmla="*/ 420279 h 2801460"/>
                  <a:gd name="connsiteX0" fmla="*/ 2331519 w 5144179"/>
                  <a:gd name="connsiteY0" fmla="*/ 420279 h 2801460"/>
                  <a:gd name="connsiteX1" fmla="*/ 3134341 w 5144179"/>
                  <a:gd name="connsiteY1" fmla="*/ 32658 h 2801460"/>
                  <a:gd name="connsiteX2" fmla="*/ 3692233 w 5144179"/>
                  <a:gd name="connsiteY2" fmla="*/ 0 h 2801460"/>
                  <a:gd name="connsiteX3" fmla="*/ 4095005 w 5144179"/>
                  <a:gd name="connsiteY3" fmla="*/ 244929 h 2801460"/>
                  <a:gd name="connsiteX4" fmla="*/ 4478726 w 5144179"/>
                  <a:gd name="connsiteY4" fmla="*/ 729343 h 2801460"/>
                  <a:gd name="connsiteX5" fmla="*/ 4476005 w 5144179"/>
                  <a:gd name="connsiteY5" fmla="*/ 963386 h 2801460"/>
                  <a:gd name="connsiteX6" fmla="*/ 4503219 w 5144179"/>
                  <a:gd name="connsiteY6" fmla="*/ 887186 h 2801460"/>
                  <a:gd name="connsiteX7" fmla="*/ 4473283 w 5144179"/>
                  <a:gd name="connsiteY7" fmla="*/ 302079 h 2801460"/>
                  <a:gd name="connsiteX8" fmla="*/ 4541213 w 5144179"/>
                  <a:gd name="connsiteY8" fmla="*/ 44076 h 2801460"/>
                  <a:gd name="connsiteX9" fmla="*/ 4812270 w 5144179"/>
                  <a:gd name="connsiteY9" fmla="*/ 259834 h 2801460"/>
                  <a:gd name="connsiteX10" fmla="*/ 5134165 w 5144179"/>
                  <a:gd name="connsiteY10" fmla="*/ 824595 h 2801460"/>
                  <a:gd name="connsiteX11" fmla="*/ 5144179 w 5144179"/>
                  <a:gd name="connsiteY11" fmla="*/ 1645294 h 2801460"/>
                  <a:gd name="connsiteX12" fmla="*/ 5004069 w 5144179"/>
                  <a:gd name="connsiteY12" fmla="*/ 1840027 h 2801460"/>
                  <a:gd name="connsiteX13" fmla="*/ 4400570 w 5144179"/>
                  <a:gd name="connsiteY13" fmla="*/ 2357205 h 2801460"/>
                  <a:gd name="connsiteX14" fmla="*/ 3829601 w 5144179"/>
                  <a:gd name="connsiteY14" fmla="*/ 2671805 h 2801460"/>
                  <a:gd name="connsiteX15" fmla="*/ 3430994 w 5144179"/>
                  <a:gd name="connsiteY15" fmla="*/ 2801460 h 2801460"/>
                  <a:gd name="connsiteX16" fmla="*/ 3191569 w 5144179"/>
                  <a:gd name="connsiteY16" fmla="*/ 2777544 h 2801460"/>
                  <a:gd name="connsiteX17" fmla="*/ 2292132 w 5144179"/>
                  <a:gd name="connsiteY17" fmla="*/ 2337506 h 2801460"/>
                  <a:gd name="connsiteX18" fmla="*/ 1312622 w 5144179"/>
                  <a:gd name="connsiteY18" fmla="*/ 1704167 h 2801460"/>
                  <a:gd name="connsiteX19" fmla="*/ 943592 w 5144179"/>
                  <a:gd name="connsiteY19" fmla="*/ 1722451 h 2801460"/>
                  <a:gd name="connsiteX20" fmla="*/ 554425 w 5144179"/>
                  <a:gd name="connsiteY20" fmla="*/ 2092459 h 2801460"/>
                  <a:gd name="connsiteX21" fmla="*/ 44414 w 5144179"/>
                  <a:gd name="connsiteY21" fmla="*/ 1946589 h 2801460"/>
                  <a:gd name="connsiteX22" fmla="*/ 24492 w 5144179"/>
                  <a:gd name="connsiteY22" fmla="*/ 1508649 h 2801460"/>
                  <a:gd name="connsiteX23" fmla="*/ 0 w 5144179"/>
                  <a:gd name="connsiteY23" fmla="*/ 642130 h 2801460"/>
                  <a:gd name="connsiteX24" fmla="*/ 430346 w 5144179"/>
                  <a:gd name="connsiteY24" fmla="*/ 514225 h 2801460"/>
                  <a:gd name="connsiteX25" fmla="*/ 1201573 w 5144179"/>
                  <a:gd name="connsiteY25" fmla="*/ 959560 h 2801460"/>
                  <a:gd name="connsiteX26" fmla="*/ 1370623 w 5144179"/>
                  <a:gd name="connsiteY26" fmla="*/ 816431 h 2801460"/>
                  <a:gd name="connsiteX27" fmla="*/ 1487876 w 5144179"/>
                  <a:gd name="connsiteY27" fmla="*/ 696686 h 2801460"/>
                  <a:gd name="connsiteX28" fmla="*/ 1375854 w 5144179"/>
                  <a:gd name="connsiteY28" fmla="*/ 345622 h 2801460"/>
                  <a:gd name="connsiteX29" fmla="*/ 1293745 w 5144179"/>
                  <a:gd name="connsiteY29" fmla="*/ 136463 h 2801460"/>
                  <a:gd name="connsiteX30" fmla="*/ 1772253 w 5144179"/>
                  <a:gd name="connsiteY30" fmla="*/ 26186 h 2801460"/>
                  <a:gd name="connsiteX31" fmla="*/ 2070582 w 5144179"/>
                  <a:gd name="connsiteY31" fmla="*/ 202991 h 2801460"/>
                  <a:gd name="connsiteX32" fmla="*/ 2215163 w 5144179"/>
                  <a:gd name="connsiteY32" fmla="*/ 298436 h 2801460"/>
                  <a:gd name="connsiteX33" fmla="*/ 2331519 w 5144179"/>
                  <a:gd name="connsiteY33" fmla="*/ 420279 h 2801460"/>
                  <a:gd name="connsiteX0" fmla="*/ 2331519 w 5144179"/>
                  <a:gd name="connsiteY0" fmla="*/ 526698 h 2907879"/>
                  <a:gd name="connsiteX1" fmla="*/ 3134341 w 5144179"/>
                  <a:gd name="connsiteY1" fmla="*/ 139077 h 2907879"/>
                  <a:gd name="connsiteX2" fmla="*/ 3692233 w 5144179"/>
                  <a:gd name="connsiteY2" fmla="*/ 106419 h 2907879"/>
                  <a:gd name="connsiteX3" fmla="*/ 4095005 w 5144179"/>
                  <a:gd name="connsiteY3" fmla="*/ 351348 h 2907879"/>
                  <a:gd name="connsiteX4" fmla="*/ 4478726 w 5144179"/>
                  <a:gd name="connsiteY4" fmla="*/ 835762 h 2907879"/>
                  <a:gd name="connsiteX5" fmla="*/ 4476005 w 5144179"/>
                  <a:gd name="connsiteY5" fmla="*/ 1069805 h 2907879"/>
                  <a:gd name="connsiteX6" fmla="*/ 4503219 w 5144179"/>
                  <a:gd name="connsiteY6" fmla="*/ 993605 h 2907879"/>
                  <a:gd name="connsiteX7" fmla="*/ 4473283 w 5144179"/>
                  <a:gd name="connsiteY7" fmla="*/ 408498 h 2907879"/>
                  <a:gd name="connsiteX8" fmla="*/ 4541213 w 5144179"/>
                  <a:gd name="connsiteY8" fmla="*/ 150495 h 2907879"/>
                  <a:gd name="connsiteX9" fmla="*/ 4812270 w 5144179"/>
                  <a:gd name="connsiteY9" fmla="*/ 366253 h 2907879"/>
                  <a:gd name="connsiteX10" fmla="*/ 5134165 w 5144179"/>
                  <a:gd name="connsiteY10" fmla="*/ 931014 h 2907879"/>
                  <a:gd name="connsiteX11" fmla="*/ 5144179 w 5144179"/>
                  <a:gd name="connsiteY11" fmla="*/ 1751713 h 2907879"/>
                  <a:gd name="connsiteX12" fmla="*/ 5004069 w 5144179"/>
                  <a:gd name="connsiteY12" fmla="*/ 1946446 h 2907879"/>
                  <a:gd name="connsiteX13" fmla="*/ 4400570 w 5144179"/>
                  <a:gd name="connsiteY13" fmla="*/ 2463624 h 2907879"/>
                  <a:gd name="connsiteX14" fmla="*/ 3829601 w 5144179"/>
                  <a:gd name="connsiteY14" fmla="*/ 2778224 h 2907879"/>
                  <a:gd name="connsiteX15" fmla="*/ 3430994 w 5144179"/>
                  <a:gd name="connsiteY15" fmla="*/ 2907879 h 2907879"/>
                  <a:gd name="connsiteX16" fmla="*/ 3191569 w 5144179"/>
                  <a:gd name="connsiteY16" fmla="*/ 2883963 h 2907879"/>
                  <a:gd name="connsiteX17" fmla="*/ 2292132 w 5144179"/>
                  <a:gd name="connsiteY17" fmla="*/ 2443925 h 2907879"/>
                  <a:gd name="connsiteX18" fmla="*/ 1312622 w 5144179"/>
                  <a:gd name="connsiteY18" fmla="*/ 1810586 h 2907879"/>
                  <a:gd name="connsiteX19" fmla="*/ 943592 w 5144179"/>
                  <a:gd name="connsiteY19" fmla="*/ 1828870 h 2907879"/>
                  <a:gd name="connsiteX20" fmla="*/ 554425 w 5144179"/>
                  <a:gd name="connsiteY20" fmla="*/ 2198878 h 2907879"/>
                  <a:gd name="connsiteX21" fmla="*/ 44414 w 5144179"/>
                  <a:gd name="connsiteY21" fmla="*/ 2053008 h 2907879"/>
                  <a:gd name="connsiteX22" fmla="*/ 24492 w 5144179"/>
                  <a:gd name="connsiteY22" fmla="*/ 1615068 h 2907879"/>
                  <a:gd name="connsiteX23" fmla="*/ 0 w 5144179"/>
                  <a:gd name="connsiteY23" fmla="*/ 748549 h 2907879"/>
                  <a:gd name="connsiteX24" fmla="*/ 430346 w 5144179"/>
                  <a:gd name="connsiteY24" fmla="*/ 620644 h 2907879"/>
                  <a:gd name="connsiteX25" fmla="*/ 1201573 w 5144179"/>
                  <a:gd name="connsiteY25" fmla="*/ 1065979 h 2907879"/>
                  <a:gd name="connsiteX26" fmla="*/ 1370623 w 5144179"/>
                  <a:gd name="connsiteY26" fmla="*/ 922850 h 2907879"/>
                  <a:gd name="connsiteX27" fmla="*/ 1487876 w 5144179"/>
                  <a:gd name="connsiteY27" fmla="*/ 803105 h 2907879"/>
                  <a:gd name="connsiteX28" fmla="*/ 1375854 w 5144179"/>
                  <a:gd name="connsiteY28" fmla="*/ 452041 h 2907879"/>
                  <a:gd name="connsiteX29" fmla="*/ 1293745 w 5144179"/>
                  <a:gd name="connsiteY29" fmla="*/ 242882 h 2907879"/>
                  <a:gd name="connsiteX30" fmla="*/ 1772253 w 5144179"/>
                  <a:gd name="connsiteY30" fmla="*/ 0 h 2907879"/>
                  <a:gd name="connsiteX31" fmla="*/ 2070582 w 5144179"/>
                  <a:gd name="connsiteY31" fmla="*/ 309410 h 2907879"/>
                  <a:gd name="connsiteX32" fmla="*/ 2215163 w 5144179"/>
                  <a:gd name="connsiteY32" fmla="*/ 404855 h 2907879"/>
                  <a:gd name="connsiteX33" fmla="*/ 2331519 w 5144179"/>
                  <a:gd name="connsiteY33" fmla="*/ 526698 h 2907879"/>
                  <a:gd name="connsiteX0" fmla="*/ 2331519 w 5144179"/>
                  <a:gd name="connsiteY0" fmla="*/ 501440 h 2882621"/>
                  <a:gd name="connsiteX1" fmla="*/ 3134341 w 5144179"/>
                  <a:gd name="connsiteY1" fmla="*/ 113819 h 2882621"/>
                  <a:gd name="connsiteX2" fmla="*/ 3692233 w 5144179"/>
                  <a:gd name="connsiteY2" fmla="*/ 81161 h 2882621"/>
                  <a:gd name="connsiteX3" fmla="*/ 4095005 w 5144179"/>
                  <a:gd name="connsiteY3" fmla="*/ 326090 h 2882621"/>
                  <a:gd name="connsiteX4" fmla="*/ 4478726 w 5144179"/>
                  <a:gd name="connsiteY4" fmla="*/ 810504 h 2882621"/>
                  <a:gd name="connsiteX5" fmla="*/ 4476005 w 5144179"/>
                  <a:gd name="connsiteY5" fmla="*/ 1044547 h 2882621"/>
                  <a:gd name="connsiteX6" fmla="*/ 4503219 w 5144179"/>
                  <a:gd name="connsiteY6" fmla="*/ 968347 h 2882621"/>
                  <a:gd name="connsiteX7" fmla="*/ 4473283 w 5144179"/>
                  <a:gd name="connsiteY7" fmla="*/ 383240 h 2882621"/>
                  <a:gd name="connsiteX8" fmla="*/ 4541213 w 5144179"/>
                  <a:gd name="connsiteY8" fmla="*/ 125237 h 2882621"/>
                  <a:gd name="connsiteX9" fmla="*/ 4812270 w 5144179"/>
                  <a:gd name="connsiteY9" fmla="*/ 340995 h 2882621"/>
                  <a:gd name="connsiteX10" fmla="*/ 5134165 w 5144179"/>
                  <a:gd name="connsiteY10" fmla="*/ 905756 h 2882621"/>
                  <a:gd name="connsiteX11" fmla="*/ 5144179 w 5144179"/>
                  <a:gd name="connsiteY11" fmla="*/ 1726455 h 2882621"/>
                  <a:gd name="connsiteX12" fmla="*/ 5004069 w 5144179"/>
                  <a:gd name="connsiteY12" fmla="*/ 1921188 h 2882621"/>
                  <a:gd name="connsiteX13" fmla="*/ 4400570 w 5144179"/>
                  <a:gd name="connsiteY13" fmla="*/ 2438366 h 2882621"/>
                  <a:gd name="connsiteX14" fmla="*/ 3829601 w 5144179"/>
                  <a:gd name="connsiteY14" fmla="*/ 2752966 h 2882621"/>
                  <a:gd name="connsiteX15" fmla="*/ 3430994 w 5144179"/>
                  <a:gd name="connsiteY15" fmla="*/ 2882621 h 2882621"/>
                  <a:gd name="connsiteX16" fmla="*/ 3191569 w 5144179"/>
                  <a:gd name="connsiteY16" fmla="*/ 2858705 h 2882621"/>
                  <a:gd name="connsiteX17" fmla="*/ 2292132 w 5144179"/>
                  <a:gd name="connsiteY17" fmla="*/ 2418667 h 2882621"/>
                  <a:gd name="connsiteX18" fmla="*/ 1312622 w 5144179"/>
                  <a:gd name="connsiteY18" fmla="*/ 1785328 h 2882621"/>
                  <a:gd name="connsiteX19" fmla="*/ 943592 w 5144179"/>
                  <a:gd name="connsiteY19" fmla="*/ 1803612 h 2882621"/>
                  <a:gd name="connsiteX20" fmla="*/ 554425 w 5144179"/>
                  <a:gd name="connsiteY20" fmla="*/ 2173620 h 2882621"/>
                  <a:gd name="connsiteX21" fmla="*/ 44414 w 5144179"/>
                  <a:gd name="connsiteY21" fmla="*/ 2027750 h 2882621"/>
                  <a:gd name="connsiteX22" fmla="*/ 24492 w 5144179"/>
                  <a:gd name="connsiteY22" fmla="*/ 1589810 h 2882621"/>
                  <a:gd name="connsiteX23" fmla="*/ 0 w 5144179"/>
                  <a:gd name="connsiteY23" fmla="*/ 723291 h 2882621"/>
                  <a:gd name="connsiteX24" fmla="*/ 430346 w 5144179"/>
                  <a:gd name="connsiteY24" fmla="*/ 595386 h 2882621"/>
                  <a:gd name="connsiteX25" fmla="*/ 1201573 w 5144179"/>
                  <a:gd name="connsiteY25" fmla="*/ 1040721 h 2882621"/>
                  <a:gd name="connsiteX26" fmla="*/ 1370623 w 5144179"/>
                  <a:gd name="connsiteY26" fmla="*/ 897592 h 2882621"/>
                  <a:gd name="connsiteX27" fmla="*/ 1487876 w 5144179"/>
                  <a:gd name="connsiteY27" fmla="*/ 777847 h 2882621"/>
                  <a:gd name="connsiteX28" fmla="*/ 1375854 w 5144179"/>
                  <a:gd name="connsiteY28" fmla="*/ 426783 h 2882621"/>
                  <a:gd name="connsiteX29" fmla="*/ 1293745 w 5144179"/>
                  <a:gd name="connsiteY29" fmla="*/ 217624 h 2882621"/>
                  <a:gd name="connsiteX30" fmla="*/ 1848027 w 5144179"/>
                  <a:gd name="connsiteY30" fmla="*/ 0 h 2882621"/>
                  <a:gd name="connsiteX31" fmla="*/ 2070582 w 5144179"/>
                  <a:gd name="connsiteY31" fmla="*/ 284152 h 2882621"/>
                  <a:gd name="connsiteX32" fmla="*/ 2215163 w 5144179"/>
                  <a:gd name="connsiteY32" fmla="*/ 379597 h 2882621"/>
                  <a:gd name="connsiteX33" fmla="*/ 2331519 w 5144179"/>
                  <a:gd name="connsiteY33" fmla="*/ 501440 h 2882621"/>
                  <a:gd name="connsiteX0" fmla="*/ 2331519 w 5144179"/>
                  <a:gd name="connsiteY0" fmla="*/ 501440 h 2882621"/>
                  <a:gd name="connsiteX1" fmla="*/ 3134341 w 5144179"/>
                  <a:gd name="connsiteY1" fmla="*/ 113819 h 2882621"/>
                  <a:gd name="connsiteX2" fmla="*/ 3692233 w 5144179"/>
                  <a:gd name="connsiteY2" fmla="*/ 81161 h 2882621"/>
                  <a:gd name="connsiteX3" fmla="*/ 4095005 w 5144179"/>
                  <a:gd name="connsiteY3" fmla="*/ 326090 h 2882621"/>
                  <a:gd name="connsiteX4" fmla="*/ 4478726 w 5144179"/>
                  <a:gd name="connsiteY4" fmla="*/ 810504 h 2882621"/>
                  <a:gd name="connsiteX5" fmla="*/ 4476005 w 5144179"/>
                  <a:gd name="connsiteY5" fmla="*/ 1044547 h 2882621"/>
                  <a:gd name="connsiteX6" fmla="*/ 4503219 w 5144179"/>
                  <a:gd name="connsiteY6" fmla="*/ 968347 h 2882621"/>
                  <a:gd name="connsiteX7" fmla="*/ 4473283 w 5144179"/>
                  <a:gd name="connsiteY7" fmla="*/ 383240 h 2882621"/>
                  <a:gd name="connsiteX8" fmla="*/ 4541213 w 5144179"/>
                  <a:gd name="connsiteY8" fmla="*/ 125237 h 2882621"/>
                  <a:gd name="connsiteX9" fmla="*/ 4812270 w 5144179"/>
                  <a:gd name="connsiteY9" fmla="*/ 340995 h 2882621"/>
                  <a:gd name="connsiteX10" fmla="*/ 5134165 w 5144179"/>
                  <a:gd name="connsiteY10" fmla="*/ 905756 h 2882621"/>
                  <a:gd name="connsiteX11" fmla="*/ 5144179 w 5144179"/>
                  <a:gd name="connsiteY11" fmla="*/ 1726455 h 2882621"/>
                  <a:gd name="connsiteX12" fmla="*/ 5004069 w 5144179"/>
                  <a:gd name="connsiteY12" fmla="*/ 1921188 h 2882621"/>
                  <a:gd name="connsiteX13" fmla="*/ 4400570 w 5144179"/>
                  <a:gd name="connsiteY13" fmla="*/ 2438366 h 2882621"/>
                  <a:gd name="connsiteX14" fmla="*/ 3829601 w 5144179"/>
                  <a:gd name="connsiteY14" fmla="*/ 2752966 h 2882621"/>
                  <a:gd name="connsiteX15" fmla="*/ 3430994 w 5144179"/>
                  <a:gd name="connsiteY15" fmla="*/ 2882621 h 2882621"/>
                  <a:gd name="connsiteX16" fmla="*/ 3191569 w 5144179"/>
                  <a:gd name="connsiteY16" fmla="*/ 2858705 h 2882621"/>
                  <a:gd name="connsiteX17" fmla="*/ 2292132 w 5144179"/>
                  <a:gd name="connsiteY17" fmla="*/ 2418667 h 2882621"/>
                  <a:gd name="connsiteX18" fmla="*/ 1312622 w 5144179"/>
                  <a:gd name="connsiteY18" fmla="*/ 1785328 h 2882621"/>
                  <a:gd name="connsiteX19" fmla="*/ 943592 w 5144179"/>
                  <a:gd name="connsiteY19" fmla="*/ 1803612 h 2882621"/>
                  <a:gd name="connsiteX20" fmla="*/ 573369 w 5144179"/>
                  <a:gd name="connsiteY20" fmla="*/ 2243080 h 2882621"/>
                  <a:gd name="connsiteX21" fmla="*/ 44414 w 5144179"/>
                  <a:gd name="connsiteY21" fmla="*/ 2027750 h 2882621"/>
                  <a:gd name="connsiteX22" fmla="*/ 24492 w 5144179"/>
                  <a:gd name="connsiteY22" fmla="*/ 1589810 h 2882621"/>
                  <a:gd name="connsiteX23" fmla="*/ 0 w 5144179"/>
                  <a:gd name="connsiteY23" fmla="*/ 723291 h 2882621"/>
                  <a:gd name="connsiteX24" fmla="*/ 430346 w 5144179"/>
                  <a:gd name="connsiteY24" fmla="*/ 595386 h 2882621"/>
                  <a:gd name="connsiteX25" fmla="*/ 1201573 w 5144179"/>
                  <a:gd name="connsiteY25" fmla="*/ 1040721 h 2882621"/>
                  <a:gd name="connsiteX26" fmla="*/ 1370623 w 5144179"/>
                  <a:gd name="connsiteY26" fmla="*/ 897592 h 2882621"/>
                  <a:gd name="connsiteX27" fmla="*/ 1487876 w 5144179"/>
                  <a:gd name="connsiteY27" fmla="*/ 777847 h 2882621"/>
                  <a:gd name="connsiteX28" fmla="*/ 1375854 w 5144179"/>
                  <a:gd name="connsiteY28" fmla="*/ 426783 h 2882621"/>
                  <a:gd name="connsiteX29" fmla="*/ 1293745 w 5144179"/>
                  <a:gd name="connsiteY29" fmla="*/ 217624 h 2882621"/>
                  <a:gd name="connsiteX30" fmla="*/ 1848027 w 5144179"/>
                  <a:gd name="connsiteY30" fmla="*/ 0 h 2882621"/>
                  <a:gd name="connsiteX31" fmla="*/ 2070582 w 5144179"/>
                  <a:gd name="connsiteY31" fmla="*/ 284152 h 2882621"/>
                  <a:gd name="connsiteX32" fmla="*/ 2215163 w 5144179"/>
                  <a:gd name="connsiteY32" fmla="*/ 379597 h 2882621"/>
                  <a:gd name="connsiteX33" fmla="*/ 2331519 w 5144179"/>
                  <a:gd name="connsiteY33" fmla="*/ 501440 h 2882621"/>
                  <a:gd name="connsiteX0" fmla="*/ 2331519 w 5144179"/>
                  <a:gd name="connsiteY0" fmla="*/ 501440 h 2882621"/>
                  <a:gd name="connsiteX1" fmla="*/ 3134341 w 5144179"/>
                  <a:gd name="connsiteY1" fmla="*/ 113819 h 2882621"/>
                  <a:gd name="connsiteX2" fmla="*/ 3692233 w 5144179"/>
                  <a:gd name="connsiteY2" fmla="*/ 81161 h 2882621"/>
                  <a:gd name="connsiteX3" fmla="*/ 4095005 w 5144179"/>
                  <a:gd name="connsiteY3" fmla="*/ 326090 h 2882621"/>
                  <a:gd name="connsiteX4" fmla="*/ 4478726 w 5144179"/>
                  <a:gd name="connsiteY4" fmla="*/ 810504 h 2882621"/>
                  <a:gd name="connsiteX5" fmla="*/ 4476005 w 5144179"/>
                  <a:gd name="connsiteY5" fmla="*/ 1044547 h 2882621"/>
                  <a:gd name="connsiteX6" fmla="*/ 4503219 w 5144179"/>
                  <a:gd name="connsiteY6" fmla="*/ 968347 h 2882621"/>
                  <a:gd name="connsiteX7" fmla="*/ 4473283 w 5144179"/>
                  <a:gd name="connsiteY7" fmla="*/ 383240 h 2882621"/>
                  <a:gd name="connsiteX8" fmla="*/ 4541213 w 5144179"/>
                  <a:gd name="connsiteY8" fmla="*/ 125237 h 2882621"/>
                  <a:gd name="connsiteX9" fmla="*/ 4812270 w 5144179"/>
                  <a:gd name="connsiteY9" fmla="*/ 340995 h 2882621"/>
                  <a:gd name="connsiteX10" fmla="*/ 5134165 w 5144179"/>
                  <a:gd name="connsiteY10" fmla="*/ 905756 h 2882621"/>
                  <a:gd name="connsiteX11" fmla="*/ 5144179 w 5144179"/>
                  <a:gd name="connsiteY11" fmla="*/ 1726455 h 2882621"/>
                  <a:gd name="connsiteX12" fmla="*/ 5004069 w 5144179"/>
                  <a:gd name="connsiteY12" fmla="*/ 1921188 h 2882621"/>
                  <a:gd name="connsiteX13" fmla="*/ 4400570 w 5144179"/>
                  <a:gd name="connsiteY13" fmla="*/ 2438366 h 2882621"/>
                  <a:gd name="connsiteX14" fmla="*/ 3829601 w 5144179"/>
                  <a:gd name="connsiteY14" fmla="*/ 2752966 h 2882621"/>
                  <a:gd name="connsiteX15" fmla="*/ 3430994 w 5144179"/>
                  <a:gd name="connsiteY15" fmla="*/ 2882621 h 2882621"/>
                  <a:gd name="connsiteX16" fmla="*/ 3191569 w 5144179"/>
                  <a:gd name="connsiteY16" fmla="*/ 2858705 h 2882621"/>
                  <a:gd name="connsiteX17" fmla="*/ 2292132 w 5144179"/>
                  <a:gd name="connsiteY17" fmla="*/ 2418667 h 2882621"/>
                  <a:gd name="connsiteX18" fmla="*/ 1312622 w 5144179"/>
                  <a:gd name="connsiteY18" fmla="*/ 1785328 h 2882621"/>
                  <a:gd name="connsiteX19" fmla="*/ 968850 w 5144179"/>
                  <a:gd name="connsiteY19" fmla="*/ 1892015 h 2882621"/>
                  <a:gd name="connsiteX20" fmla="*/ 573369 w 5144179"/>
                  <a:gd name="connsiteY20" fmla="*/ 2243080 h 2882621"/>
                  <a:gd name="connsiteX21" fmla="*/ 44414 w 5144179"/>
                  <a:gd name="connsiteY21" fmla="*/ 2027750 h 2882621"/>
                  <a:gd name="connsiteX22" fmla="*/ 24492 w 5144179"/>
                  <a:gd name="connsiteY22" fmla="*/ 1589810 h 2882621"/>
                  <a:gd name="connsiteX23" fmla="*/ 0 w 5144179"/>
                  <a:gd name="connsiteY23" fmla="*/ 723291 h 2882621"/>
                  <a:gd name="connsiteX24" fmla="*/ 430346 w 5144179"/>
                  <a:gd name="connsiteY24" fmla="*/ 595386 h 2882621"/>
                  <a:gd name="connsiteX25" fmla="*/ 1201573 w 5144179"/>
                  <a:gd name="connsiteY25" fmla="*/ 1040721 h 2882621"/>
                  <a:gd name="connsiteX26" fmla="*/ 1370623 w 5144179"/>
                  <a:gd name="connsiteY26" fmla="*/ 897592 h 2882621"/>
                  <a:gd name="connsiteX27" fmla="*/ 1487876 w 5144179"/>
                  <a:gd name="connsiteY27" fmla="*/ 777847 h 2882621"/>
                  <a:gd name="connsiteX28" fmla="*/ 1375854 w 5144179"/>
                  <a:gd name="connsiteY28" fmla="*/ 426783 h 2882621"/>
                  <a:gd name="connsiteX29" fmla="*/ 1293745 w 5144179"/>
                  <a:gd name="connsiteY29" fmla="*/ 217624 h 2882621"/>
                  <a:gd name="connsiteX30" fmla="*/ 1848027 w 5144179"/>
                  <a:gd name="connsiteY30" fmla="*/ 0 h 2882621"/>
                  <a:gd name="connsiteX31" fmla="*/ 2070582 w 5144179"/>
                  <a:gd name="connsiteY31" fmla="*/ 284152 h 2882621"/>
                  <a:gd name="connsiteX32" fmla="*/ 2215163 w 5144179"/>
                  <a:gd name="connsiteY32" fmla="*/ 379597 h 2882621"/>
                  <a:gd name="connsiteX33" fmla="*/ 2331519 w 5144179"/>
                  <a:gd name="connsiteY33" fmla="*/ 501440 h 2882621"/>
                  <a:gd name="connsiteX0" fmla="*/ 2331519 w 5144179"/>
                  <a:gd name="connsiteY0" fmla="*/ 501440 h 2882621"/>
                  <a:gd name="connsiteX1" fmla="*/ 3134341 w 5144179"/>
                  <a:gd name="connsiteY1" fmla="*/ 113819 h 2882621"/>
                  <a:gd name="connsiteX2" fmla="*/ 3692233 w 5144179"/>
                  <a:gd name="connsiteY2" fmla="*/ 81161 h 2882621"/>
                  <a:gd name="connsiteX3" fmla="*/ 4095005 w 5144179"/>
                  <a:gd name="connsiteY3" fmla="*/ 326090 h 2882621"/>
                  <a:gd name="connsiteX4" fmla="*/ 4478726 w 5144179"/>
                  <a:gd name="connsiteY4" fmla="*/ 810504 h 2882621"/>
                  <a:gd name="connsiteX5" fmla="*/ 4476005 w 5144179"/>
                  <a:gd name="connsiteY5" fmla="*/ 1044547 h 2882621"/>
                  <a:gd name="connsiteX6" fmla="*/ 4503219 w 5144179"/>
                  <a:gd name="connsiteY6" fmla="*/ 968347 h 2882621"/>
                  <a:gd name="connsiteX7" fmla="*/ 4473283 w 5144179"/>
                  <a:gd name="connsiteY7" fmla="*/ 383240 h 2882621"/>
                  <a:gd name="connsiteX8" fmla="*/ 4541213 w 5144179"/>
                  <a:gd name="connsiteY8" fmla="*/ 125237 h 2882621"/>
                  <a:gd name="connsiteX9" fmla="*/ 4812270 w 5144179"/>
                  <a:gd name="connsiteY9" fmla="*/ 340995 h 2882621"/>
                  <a:gd name="connsiteX10" fmla="*/ 5134165 w 5144179"/>
                  <a:gd name="connsiteY10" fmla="*/ 905756 h 2882621"/>
                  <a:gd name="connsiteX11" fmla="*/ 5144179 w 5144179"/>
                  <a:gd name="connsiteY11" fmla="*/ 1726455 h 2882621"/>
                  <a:gd name="connsiteX12" fmla="*/ 5004069 w 5144179"/>
                  <a:gd name="connsiteY12" fmla="*/ 1921188 h 2882621"/>
                  <a:gd name="connsiteX13" fmla="*/ 4400570 w 5144179"/>
                  <a:gd name="connsiteY13" fmla="*/ 2438366 h 2882621"/>
                  <a:gd name="connsiteX14" fmla="*/ 3829601 w 5144179"/>
                  <a:gd name="connsiteY14" fmla="*/ 2752966 h 2882621"/>
                  <a:gd name="connsiteX15" fmla="*/ 3430994 w 5144179"/>
                  <a:gd name="connsiteY15" fmla="*/ 2882621 h 2882621"/>
                  <a:gd name="connsiteX16" fmla="*/ 3191569 w 5144179"/>
                  <a:gd name="connsiteY16" fmla="*/ 2858705 h 2882621"/>
                  <a:gd name="connsiteX17" fmla="*/ 2292132 w 5144179"/>
                  <a:gd name="connsiteY17" fmla="*/ 2418667 h 2882621"/>
                  <a:gd name="connsiteX18" fmla="*/ 1312622 w 5144179"/>
                  <a:gd name="connsiteY18" fmla="*/ 1785328 h 2882621"/>
                  <a:gd name="connsiteX19" fmla="*/ 968850 w 5144179"/>
                  <a:gd name="connsiteY19" fmla="*/ 1892015 h 2882621"/>
                  <a:gd name="connsiteX20" fmla="*/ 573369 w 5144179"/>
                  <a:gd name="connsiteY20" fmla="*/ 2243080 h 2882621"/>
                  <a:gd name="connsiteX21" fmla="*/ 44414 w 5144179"/>
                  <a:gd name="connsiteY21" fmla="*/ 2027750 h 2882621"/>
                  <a:gd name="connsiteX22" fmla="*/ 24492 w 5144179"/>
                  <a:gd name="connsiteY22" fmla="*/ 1589810 h 2882621"/>
                  <a:gd name="connsiteX23" fmla="*/ 0 w 5144179"/>
                  <a:gd name="connsiteY23" fmla="*/ 723291 h 2882621"/>
                  <a:gd name="connsiteX24" fmla="*/ 430346 w 5144179"/>
                  <a:gd name="connsiteY24" fmla="*/ 595386 h 2882621"/>
                  <a:gd name="connsiteX25" fmla="*/ 1201573 w 5144179"/>
                  <a:gd name="connsiteY25" fmla="*/ 1040721 h 2882621"/>
                  <a:gd name="connsiteX26" fmla="*/ 1370623 w 5144179"/>
                  <a:gd name="connsiteY26" fmla="*/ 897592 h 2882621"/>
                  <a:gd name="connsiteX27" fmla="*/ 1487876 w 5144179"/>
                  <a:gd name="connsiteY27" fmla="*/ 777847 h 2882621"/>
                  <a:gd name="connsiteX28" fmla="*/ 1375854 w 5144179"/>
                  <a:gd name="connsiteY28" fmla="*/ 426783 h 2882621"/>
                  <a:gd name="connsiteX29" fmla="*/ 1312688 w 5144179"/>
                  <a:gd name="connsiteY29" fmla="*/ 230253 h 2882621"/>
                  <a:gd name="connsiteX30" fmla="*/ 1848027 w 5144179"/>
                  <a:gd name="connsiteY30" fmla="*/ 0 h 2882621"/>
                  <a:gd name="connsiteX31" fmla="*/ 2070582 w 5144179"/>
                  <a:gd name="connsiteY31" fmla="*/ 284152 h 2882621"/>
                  <a:gd name="connsiteX32" fmla="*/ 2215163 w 5144179"/>
                  <a:gd name="connsiteY32" fmla="*/ 379597 h 2882621"/>
                  <a:gd name="connsiteX33" fmla="*/ 2331519 w 5144179"/>
                  <a:gd name="connsiteY33" fmla="*/ 501440 h 2882621"/>
                  <a:gd name="connsiteX0" fmla="*/ 2331519 w 5144179"/>
                  <a:gd name="connsiteY0" fmla="*/ 501440 h 2882621"/>
                  <a:gd name="connsiteX1" fmla="*/ 3134341 w 5144179"/>
                  <a:gd name="connsiteY1" fmla="*/ 113819 h 2882621"/>
                  <a:gd name="connsiteX2" fmla="*/ 3692233 w 5144179"/>
                  <a:gd name="connsiteY2" fmla="*/ 81161 h 2882621"/>
                  <a:gd name="connsiteX3" fmla="*/ 4095005 w 5144179"/>
                  <a:gd name="connsiteY3" fmla="*/ 326090 h 2882621"/>
                  <a:gd name="connsiteX4" fmla="*/ 4478726 w 5144179"/>
                  <a:gd name="connsiteY4" fmla="*/ 810504 h 2882621"/>
                  <a:gd name="connsiteX5" fmla="*/ 4476005 w 5144179"/>
                  <a:gd name="connsiteY5" fmla="*/ 1044547 h 2882621"/>
                  <a:gd name="connsiteX6" fmla="*/ 4503219 w 5144179"/>
                  <a:gd name="connsiteY6" fmla="*/ 968347 h 2882621"/>
                  <a:gd name="connsiteX7" fmla="*/ 4473283 w 5144179"/>
                  <a:gd name="connsiteY7" fmla="*/ 383240 h 2882621"/>
                  <a:gd name="connsiteX8" fmla="*/ 4541213 w 5144179"/>
                  <a:gd name="connsiteY8" fmla="*/ 125237 h 2882621"/>
                  <a:gd name="connsiteX9" fmla="*/ 4812270 w 5144179"/>
                  <a:gd name="connsiteY9" fmla="*/ 340995 h 2882621"/>
                  <a:gd name="connsiteX10" fmla="*/ 5134165 w 5144179"/>
                  <a:gd name="connsiteY10" fmla="*/ 905756 h 2882621"/>
                  <a:gd name="connsiteX11" fmla="*/ 5144179 w 5144179"/>
                  <a:gd name="connsiteY11" fmla="*/ 1726455 h 2882621"/>
                  <a:gd name="connsiteX12" fmla="*/ 5004069 w 5144179"/>
                  <a:gd name="connsiteY12" fmla="*/ 1921188 h 2882621"/>
                  <a:gd name="connsiteX13" fmla="*/ 4400570 w 5144179"/>
                  <a:gd name="connsiteY13" fmla="*/ 2438366 h 2882621"/>
                  <a:gd name="connsiteX14" fmla="*/ 3829601 w 5144179"/>
                  <a:gd name="connsiteY14" fmla="*/ 2752966 h 2882621"/>
                  <a:gd name="connsiteX15" fmla="*/ 3430994 w 5144179"/>
                  <a:gd name="connsiteY15" fmla="*/ 2882621 h 2882621"/>
                  <a:gd name="connsiteX16" fmla="*/ 3191569 w 5144179"/>
                  <a:gd name="connsiteY16" fmla="*/ 2858705 h 2882621"/>
                  <a:gd name="connsiteX17" fmla="*/ 2292132 w 5144179"/>
                  <a:gd name="connsiteY17" fmla="*/ 2418667 h 2882621"/>
                  <a:gd name="connsiteX18" fmla="*/ 1312622 w 5144179"/>
                  <a:gd name="connsiteY18" fmla="*/ 1785328 h 2882621"/>
                  <a:gd name="connsiteX19" fmla="*/ 968850 w 5144179"/>
                  <a:gd name="connsiteY19" fmla="*/ 1892015 h 2882621"/>
                  <a:gd name="connsiteX20" fmla="*/ 573369 w 5144179"/>
                  <a:gd name="connsiteY20" fmla="*/ 2243080 h 2882621"/>
                  <a:gd name="connsiteX21" fmla="*/ 44414 w 5144179"/>
                  <a:gd name="connsiteY21" fmla="*/ 2027750 h 2882621"/>
                  <a:gd name="connsiteX22" fmla="*/ 24492 w 5144179"/>
                  <a:gd name="connsiteY22" fmla="*/ 1589810 h 2882621"/>
                  <a:gd name="connsiteX23" fmla="*/ 0 w 5144179"/>
                  <a:gd name="connsiteY23" fmla="*/ 723291 h 2882621"/>
                  <a:gd name="connsiteX24" fmla="*/ 430346 w 5144179"/>
                  <a:gd name="connsiteY24" fmla="*/ 595386 h 2882621"/>
                  <a:gd name="connsiteX25" fmla="*/ 1201573 w 5144179"/>
                  <a:gd name="connsiteY25" fmla="*/ 1040721 h 2882621"/>
                  <a:gd name="connsiteX26" fmla="*/ 1370623 w 5144179"/>
                  <a:gd name="connsiteY26" fmla="*/ 897592 h 2882621"/>
                  <a:gd name="connsiteX27" fmla="*/ 1487876 w 5144179"/>
                  <a:gd name="connsiteY27" fmla="*/ 777847 h 2882621"/>
                  <a:gd name="connsiteX28" fmla="*/ 1375854 w 5144179"/>
                  <a:gd name="connsiteY28" fmla="*/ 426783 h 2882621"/>
                  <a:gd name="connsiteX29" fmla="*/ 1312688 w 5144179"/>
                  <a:gd name="connsiteY29" fmla="*/ 230253 h 2882621"/>
                  <a:gd name="connsiteX30" fmla="*/ 1848027 w 5144179"/>
                  <a:gd name="connsiteY30" fmla="*/ 0 h 2882621"/>
                  <a:gd name="connsiteX31" fmla="*/ 2215163 w 5144179"/>
                  <a:gd name="connsiteY31" fmla="*/ 379597 h 2882621"/>
                  <a:gd name="connsiteX32" fmla="*/ 2331519 w 5144179"/>
                  <a:gd name="connsiteY32" fmla="*/ 501440 h 2882621"/>
                  <a:gd name="connsiteX0" fmla="*/ 2331519 w 5144179"/>
                  <a:gd name="connsiteY0" fmla="*/ 501440 h 2882621"/>
                  <a:gd name="connsiteX1" fmla="*/ 3134341 w 5144179"/>
                  <a:gd name="connsiteY1" fmla="*/ 113819 h 2882621"/>
                  <a:gd name="connsiteX2" fmla="*/ 3692233 w 5144179"/>
                  <a:gd name="connsiteY2" fmla="*/ 81161 h 2882621"/>
                  <a:gd name="connsiteX3" fmla="*/ 4095005 w 5144179"/>
                  <a:gd name="connsiteY3" fmla="*/ 326090 h 2882621"/>
                  <a:gd name="connsiteX4" fmla="*/ 4478726 w 5144179"/>
                  <a:gd name="connsiteY4" fmla="*/ 810504 h 2882621"/>
                  <a:gd name="connsiteX5" fmla="*/ 4476005 w 5144179"/>
                  <a:gd name="connsiteY5" fmla="*/ 1044547 h 2882621"/>
                  <a:gd name="connsiteX6" fmla="*/ 4503219 w 5144179"/>
                  <a:gd name="connsiteY6" fmla="*/ 968347 h 2882621"/>
                  <a:gd name="connsiteX7" fmla="*/ 4473283 w 5144179"/>
                  <a:gd name="connsiteY7" fmla="*/ 383240 h 2882621"/>
                  <a:gd name="connsiteX8" fmla="*/ 4541213 w 5144179"/>
                  <a:gd name="connsiteY8" fmla="*/ 125237 h 2882621"/>
                  <a:gd name="connsiteX9" fmla="*/ 4812270 w 5144179"/>
                  <a:gd name="connsiteY9" fmla="*/ 340995 h 2882621"/>
                  <a:gd name="connsiteX10" fmla="*/ 5134165 w 5144179"/>
                  <a:gd name="connsiteY10" fmla="*/ 905756 h 2882621"/>
                  <a:gd name="connsiteX11" fmla="*/ 5144179 w 5144179"/>
                  <a:gd name="connsiteY11" fmla="*/ 1726455 h 2882621"/>
                  <a:gd name="connsiteX12" fmla="*/ 5004069 w 5144179"/>
                  <a:gd name="connsiteY12" fmla="*/ 1921188 h 2882621"/>
                  <a:gd name="connsiteX13" fmla="*/ 4400570 w 5144179"/>
                  <a:gd name="connsiteY13" fmla="*/ 2438366 h 2882621"/>
                  <a:gd name="connsiteX14" fmla="*/ 3829601 w 5144179"/>
                  <a:gd name="connsiteY14" fmla="*/ 2752966 h 2882621"/>
                  <a:gd name="connsiteX15" fmla="*/ 3430994 w 5144179"/>
                  <a:gd name="connsiteY15" fmla="*/ 2882621 h 2882621"/>
                  <a:gd name="connsiteX16" fmla="*/ 3191569 w 5144179"/>
                  <a:gd name="connsiteY16" fmla="*/ 2858705 h 2882621"/>
                  <a:gd name="connsiteX17" fmla="*/ 2292132 w 5144179"/>
                  <a:gd name="connsiteY17" fmla="*/ 2418667 h 2882621"/>
                  <a:gd name="connsiteX18" fmla="*/ 1312622 w 5144179"/>
                  <a:gd name="connsiteY18" fmla="*/ 1785328 h 2882621"/>
                  <a:gd name="connsiteX19" fmla="*/ 968850 w 5144179"/>
                  <a:gd name="connsiteY19" fmla="*/ 1892015 h 2882621"/>
                  <a:gd name="connsiteX20" fmla="*/ 573369 w 5144179"/>
                  <a:gd name="connsiteY20" fmla="*/ 2243080 h 2882621"/>
                  <a:gd name="connsiteX21" fmla="*/ 44414 w 5144179"/>
                  <a:gd name="connsiteY21" fmla="*/ 2027750 h 2882621"/>
                  <a:gd name="connsiteX22" fmla="*/ 24492 w 5144179"/>
                  <a:gd name="connsiteY22" fmla="*/ 1589810 h 2882621"/>
                  <a:gd name="connsiteX23" fmla="*/ 0 w 5144179"/>
                  <a:gd name="connsiteY23" fmla="*/ 723291 h 2882621"/>
                  <a:gd name="connsiteX24" fmla="*/ 430346 w 5144179"/>
                  <a:gd name="connsiteY24" fmla="*/ 595386 h 2882621"/>
                  <a:gd name="connsiteX25" fmla="*/ 1201573 w 5144179"/>
                  <a:gd name="connsiteY25" fmla="*/ 1040721 h 2882621"/>
                  <a:gd name="connsiteX26" fmla="*/ 1370623 w 5144179"/>
                  <a:gd name="connsiteY26" fmla="*/ 897592 h 2882621"/>
                  <a:gd name="connsiteX27" fmla="*/ 1487876 w 5144179"/>
                  <a:gd name="connsiteY27" fmla="*/ 777847 h 2882621"/>
                  <a:gd name="connsiteX28" fmla="*/ 1375854 w 5144179"/>
                  <a:gd name="connsiteY28" fmla="*/ 426783 h 2882621"/>
                  <a:gd name="connsiteX29" fmla="*/ 1312688 w 5144179"/>
                  <a:gd name="connsiteY29" fmla="*/ 230253 h 2882621"/>
                  <a:gd name="connsiteX30" fmla="*/ 1848027 w 5144179"/>
                  <a:gd name="connsiteY30" fmla="*/ 0 h 2882621"/>
                  <a:gd name="connsiteX31" fmla="*/ 2322508 w 5144179"/>
                  <a:gd name="connsiteY31" fmla="*/ 335396 h 2882621"/>
                  <a:gd name="connsiteX32" fmla="*/ 2331519 w 5144179"/>
                  <a:gd name="connsiteY32" fmla="*/ 501440 h 2882621"/>
                  <a:gd name="connsiteX0" fmla="*/ 2438865 w 5144179"/>
                  <a:gd name="connsiteY0" fmla="*/ 444609 h 2882621"/>
                  <a:gd name="connsiteX1" fmla="*/ 3134341 w 5144179"/>
                  <a:gd name="connsiteY1" fmla="*/ 113819 h 2882621"/>
                  <a:gd name="connsiteX2" fmla="*/ 3692233 w 5144179"/>
                  <a:gd name="connsiteY2" fmla="*/ 81161 h 2882621"/>
                  <a:gd name="connsiteX3" fmla="*/ 4095005 w 5144179"/>
                  <a:gd name="connsiteY3" fmla="*/ 326090 h 2882621"/>
                  <a:gd name="connsiteX4" fmla="*/ 4478726 w 5144179"/>
                  <a:gd name="connsiteY4" fmla="*/ 810504 h 2882621"/>
                  <a:gd name="connsiteX5" fmla="*/ 4476005 w 5144179"/>
                  <a:gd name="connsiteY5" fmla="*/ 1044547 h 2882621"/>
                  <a:gd name="connsiteX6" fmla="*/ 4503219 w 5144179"/>
                  <a:gd name="connsiteY6" fmla="*/ 968347 h 2882621"/>
                  <a:gd name="connsiteX7" fmla="*/ 4473283 w 5144179"/>
                  <a:gd name="connsiteY7" fmla="*/ 383240 h 2882621"/>
                  <a:gd name="connsiteX8" fmla="*/ 4541213 w 5144179"/>
                  <a:gd name="connsiteY8" fmla="*/ 125237 h 2882621"/>
                  <a:gd name="connsiteX9" fmla="*/ 4812270 w 5144179"/>
                  <a:gd name="connsiteY9" fmla="*/ 340995 h 2882621"/>
                  <a:gd name="connsiteX10" fmla="*/ 5134165 w 5144179"/>
                  <a:gd name="connsiteY10" fmla="*/ 905756 h 2882621"/>
                  <a:gd name="connsiteX11" fmla="*/ 5144179 w 5144179"/>
                  <a:gd name="connsiteY11" fmla="*/ 1726455 h 2882621"/>
                  <a:gd name="connsiteX12" fmla="*/ 5004069 w 5144179"/>
                  <a:gd name="connsiteY12" fmla="*/ 1921188 h 2882621"/>
                  <a:gd name="connsiteX13" fmla="*/ 4400570 w 5144179"/>
                  <a:gd name="connsiteY13" fmla="*/ 2438366 h 2882621"/>
                  <a:gd name="connsiteX14" fmla="*/ 3829601 w 5144179"/>
                  <a:gd name="connsiteY14" fmla="*/ 2752966 h 2882621"/>
                  <a:gd name="connsiteX15" fmla="*/ 3430994 w 5144179"/>
                  <a:gd name="connsiteY15" fmla="*/ 2882621 h 2882621"/>
                  <a:gd name="connsiteX16" fmla="*/ 3191569 w 5144179"/>
                  <a:gd name="connsiteY16" fmla="*/ 2858705 h 2882621"/>
                  <a:gd name="connsiteX17" fmla="*/ 2292132 w 5144179"/>
                  <a:gd name="connsiteY17" fmla="*/ 2418667 h 2882621"/>
                  <a:gd name="connsiteX18" fmla="*/ 1312622 w 5144179"/>
                  <a:gd name="connsiteY18" fmla="*/ 1785328 h 2882621"/>
                  <a:gd name="connsiteX19" fmla="*/ 968850 w 5144179"/>
                  <a:gd name="connsiteY19" fmla="*/ 1892015 h 2882621"/>
                  <a:gd name="connsiteX20" fmla="*/ 573369 w 5144179"/>
                  <a:gd name="connsiteY20" fmla="*/ 2243080 h 2882621"/>
                  <a:gd name="connsiteX21" fmla="*/ 44414 w 5144179"/>
                  <a:gd name="connsiteY21" fmla="*/ 2027750 h 2882621"/>
                  <a:gd name="connsiteX22" fmla="*/ 24492 w 5144179"/>
                  <a:gd name="connsiteY22" fmla="*/ 1589810 h 2882621"/>
                  <a:gd name="connsiteX23" fmla="*/ 0 w 5144179"/>
                  <a:gd name="connsiteY23" fmla="*/ 723291 h 2882621"/>
                  <a:gd name="connsiteX24" fmla="*/ 430346 w 5144179"/>
                  <a:gd name="connsiteY24" fmla="*/ 595386 h 2882621"/>
                  <a:gd name="connsiteX25" fmla="*/ 1201573 w 5144179"/>
                  <a:gd name="connsiteY25" fmla="*/ 1040721 h 2882621"/>
                  <a:gd name="connsiteX26" fmla="*/ 1370623 w 5144179"/>
                  <a:gd name="connsiteY26" fmla="*/ 897592 h 2882621"/>
                  <a:gd name="connsiteX27" fmla="*/ 1487876 w 5144179"/>
                  <a:gd name="connsiteY27" fmla="*/ 777847 h 2882621"/>
                  <a:gd name="connsiteX28" fmla="*/ 1375854 w 5144179"/>
                  <a:gd name="connsiteY28" fmla="*/ 426783 h 2882621"/>
                  <a:gd name="connsiteX29" fmla="*/ 1312688 w 5144179"/>
                  <a:gd name="connsiteY29" fmla="*/ 230253 h 2882621"/>
                  <a:gd name="connsiteX30" fmla="*/ 1848027 w 5144179"/>
                  <a:gd name="connsiteY30" fmla="*/ 0 h 2882621"/>
                  <a:gd name="connsiteX31" fmla="*/ 2322508 w 5144179"/>
                  <a:gd name="connsiteY31" fmla="*/ 335396 h 2882621"/>
                  <a:gd name="connsiteX32" fmla="*/ 2438865 w 5144179"/>
                  <a:gd name="connsiteY32" fmla="*/ 444609 h 2882621"/>
                  <a:gd name="connsiteX0" fmla="*/ 2438865 w 5144179"/>
                  <a:gd name="connsiteY0" fmla="*/ 444609 h 2882621"/>
                  <a:gd name="connsiteX1" fmla="*/ 3134341 w 5144179"/>
                  <a:gd name="connsiteY1" fmla="*/ 113819 h 2882621"/>
                  <a:gd name="connsiteX2" fmla="*/ 3692233 w 5144179"/>
                  <a:gd name="connsiteY2" fmla="*/ 81161 h 2882621"/>
                  <a:gd name="connsiteX3" fmla="*/ 4095005 w 5144179"/>
                  <a:gd name="connsiteY3" fmla="*/ 326090 h 2882621"/>
                  <a:gd name="connsiteX4" fmla="*/ 4478726 w 5144179"/>
                  <a:gd name="connsiteY4" fmla="*/ 810504 h 2882621"/>
                  <a:gd name="connsiteX5" fmla="*/ 4476005 w 5144179"/>
                  <a:gd name="connsiteY5" fmla="*/ 1044547 h 2882621"/>
                  <a:gd name="connsiteX6" fmla="*/ 4503219 w 5144179"/>
                  <a:gd name="connsiteY6" fmla="*/ 968347 h 2882621"/>
                  <a:gd name="connsiteX7" fmla="*/ 4473283 w 5144179"/>
                  <a:gd name="connsiteY7" fmla="*/ 383240 h 2882621"/>
                  <a:gd name="connsiteX8" fmla="*/ 4541213 w 5144179"/>
                  <a:gd name="connsiteY8" fmla="*/ 125237 h 2882621"/>
                  <a:gd name="connsiteX9" fmla="*/ 4812270 w 5144179"/>
                  <a:gd name="connsiteY9" fmla="*/ 340995 h 2882621"/>
                  <a:gd name="connsiteX10" fmla="*/ 5134165 w 5144179"/>
                  <a:gd name="connsiteY10" fmla="*/ 905756 h 2882621"/>
                  <a:gd name="connsiteX11" fmla="*/ 5144179 w 5144179"/>
                  <a:gd name="connsiteY11" fmla="*/ 1726455 h 2882621"/>
                  <a:gd name="connsiteX12" fmla="*/ 5004069 w 5144179"/>
                  <a:gd name="connsiteY12" fmla="*/ 1921188 h 2882621"/>
                  <a:gd name="connsiteX13" fmla="*/ 4400570 w 5144179"/>
                  <a:gd name="connsiteY13" fmla="*/ 2438366 h 2882621"/>
                  <a:gd name="connsiteX14" fmla="*/ 3829601 w 5144179"/>
                  <a:gd name="connsiteY14" fmla="*/ 2752966 h 2882621"/>
                  <a:gd name="connsiteX15" fmla="*/ 3430994 w 5144179"/>
                  <a:gd name="connsiteY15" fmla="*/ 2882621 h 2882621"/>
                  <a:gd name="connsiteX16" fmla="*/ 3191569 w 5144179"/>
                  <a:gd name="connsiteY16" fmla="*/ 2858705 h 2882621"/>
                  <a:gd name="connsiteX17" fmla="*/ 2292132 w 5144179"/>
                  <a:gd name="connsiteY17" fmla="*/ 2418667 h 2882621"/>
                  <a:gd name="connsiteX18" fmla="*/ 1312622 w 5144179"/>
                  <a:gd name="connsiteY18" fmla="*/ 1785328 h 2882621"/>
                  <a:gd name="connsiteX19" fmla="*/ 968850 w 5144179"/>
                  <a:gd name="connsiteY19" fmla="*/ 1892015 h 2882621"/>
                  <a:gd name="connsiteX20" fmla="*/ 573369 w 5144179"/>
                  <a:gd name="connsiteY20" fmla="*/ 2243080 h 2882621"/>
                  <a:gd name="connsiteX21" fmla="*/ 44414 w 5144179"/>
                  <a:gd name="connsiteY21" fmla="*/ 2027750 h 2882621"/>
                  <a:gd name="connsiteX22" fmla="*/ 24492 w 5144179"/>
                  <a:gd name="connsiteY22" fmla="*/ 1589810 h 2882621"/>
                  <a:gd name="connsiteX23" fmla="*/ 0 w 5144179"/>
                  <a:gd name="connsiteY23" fmla="*/ 723291 h 2882621"/>
                  <a:gd name="connsiteX24" fmla="*/ 430346 w 5144179"/>
                  <a:gd name="connsiteY24" fmla="*/ 595386 h 2882621"/>
                  <a:gd name="connsiteX25" fmla="*/ 1201573 w 5144179"/>
                  <a:gd name="connsiteY25" fmla="*/ 1040721 h 2882621"/>
                  <a:gd name="connsiteX26" fmla="*/ 1370623 w 5144179"/>
                  <a:gd name="connsiteY26" fmla="*/ 897592 h 2882621"/>
                  <a:gd name="connsiteX27" fmla="*/ 1487876 w 5144179"/>
                  <a:gd name="connsiteY27" fmla="*/ 777847 h 2882621"/>
                  <a:gd name="connsiteX28" fmla="*/ 1375854 w 5144179"/>
                  <a:gd name="connsiteY28" fmla="*/ 426783 h 2882621"/>
                  <a:gd name="connsiteX29" fmla="*/ 1312688 w 5144179"/>
                  <a:gd name="connsiteY29" fmla="*/ 230253 h 2882621"/>
                  <a:gd name="connsiteX30" fmla="*/ 1848027 w 5144179"/>
                  <a:gd name="connsiteY30" fmla="*/ 0 h 2882621"/>
                  <a:gd name="connsiteX31" fmla="*/ 2221476 w 5144179"/>
                  <a:gd name="connsiteY31" fmla="*/ 284880 h 2882621"/>
                  <a:gd name="connsiteX32" fmla="*/ 2438865 w 5144179"/>
                  <a:gd name="connsiteY32" fmla="*/ 444609 h 2882621"/>
                  <a:gd name="connsiteX0" fmla="*/ 2438865 w 5144179"/>
                  <a:gd name="connsiteY0" fmla="*/ 444609 h 2882621"/>
                  <a:gd name="connsiteX1" fmla="*/ 3134341 w 5144179"/>
                  <a:gd name="connsiteY1" fmla="*/ 113819 h 2882621"/>
                  <a:gd name="connsiteX2" fmla="*/ 3692233 w 5144179"/>
                  <a:gd name="connsiteY2" fmla="*/ 81161 h 2882621"/>
                  <a:gd name="connsiteX3" fmla="*/ 4095005 w 5144179"/>
                  <a:gd name="connsiteY3" fmla="*/ 326090 h 2882621"/>
                  <a:gd name="connsiteX4" fmla="*/ 4478726 w 5144179"/>
                  <a:gd name="connsiteY4" fmla="*/ 810504 h 2882621"/>
                  <a:gd name="connsiteX5" fmla="*/ 4476005 w 5144179"/>
                  <a:gd name="connsiteY5" fmla="*/ 1044547 h 2882621"/>
                  <a:gd name="connsiteX6" fmla="*/ 4503219 w 5144179"/>
                  <a:gd name="connsiteY6" fmla="*/ 968347 h 2882621"/>
                  <a:gd name="connsiteX7" fmla="*/ 4473283 w 5144179"/>
                  <a:gd name="connsiteY7" fmla="*/ 383240 h 2882621"/>
                  <a:gd name="connsiteX8" fmla="*/ 4541213 w 5144179"/>
                  <a:gd name="connsiteY8" fmla="*/ 125237 h 2882621"/>
                  <a:gd name="connsiteX9" fmla="*/ 4812270 w 5144179"/>
                  <a:gd name="connsiteY9" fmla="*/ 340995 h 2882621"/>
                  <a:gd name="connsiteX10" fmla="*/ 5134165 w 5144179"/>
                  <a:gd name="connsiteY10" fmla="*/ 905756 h 2882621"/>
                  <a:gd name="connsiteX11" fmla="*/ 5144179 w 5144179"/>
                  <a:gd name="connsiteY11" fmla="*/ 1726455 h 2882621"/>
                  <a:gd name="connsiteX12" fmla="*/ 5004069 w 5144179"/>
                  <a:gd name="connsiteY12" fmla="*/ 1921188 h 2882621"/>
                  <a:gd name="connsiteX13" fmla="*/ 4400570 w 5144179"/>
                  <a:gd name="connsiteY13" fmla="*/ 2438366 h 2882621"/>
                  <a:gd name="connsiteX14" fmla="*/ 3829601 w 5144179"/>
                  <a:gd name="connsiteY14" fmla="*/ 2752966 h 2882621"/>
                  <a:gd name="connsiteX15" fmla="*/ 3430994 w 5144179"/>
                  <a:gd name="connsiteY15" fmla="*/ 2882621 h 2882621"/>
                  <a:gd name="connsiteX16" fmla="*/ 3191569 w 5144179"/>
                  <a:gd name="connsiteY16" fmla="*/ 2858705 h 2882621"/>
                  <a:gd name="connsiteX17" fmla="*/ 2292132 w 5144179"/>
                  <a:gd name="connsiteY17" fmla="*/ 2418667 h 2882621"/>
                  <a:gd name="connsiteX18" fmla="*/ 1312622 w 5144179"/>
                  <a:gd name="connsiteY18" fmla="*/ 1785328 h 2882621"/>
                  <a:gd name="connsiteX19" fmla="*/ 924648 w 5144179"/>
                  <a:gd name="connsiteY19" fmla="*/ 1854128 h 2882621"/>
                  <a:gd name="connsiteX20" fmla="*/ 573369 w 5144179"/>
                  <a:gd name="connsiteY20" fmla="*/ 2243080 h 2882621"/>
                  <a:gd name="connsiteX21" fmla="*/ 44414 w 5144179"/>
                  <a:gd name="connsiteY21" fmla="*/ 2027750 h 2882621"/>
                  <a:gd name="connsiteX22" fmla="*/ 24492 w 5144179"/>
                  <a:gd name="connsiteY22" fmla="*/ 1589810 h 2882621"/>
                  <a:gd name="connsiteX23" fmla="*/ 0 w 5144179"/>
                  <a:gd name="connsiteY23" fmla="*/ 723291 h 2882621"/>
                  <a:gd name="connsiteX24" fmla="*/ 430346 w 5144179"/>
                  <a:gd name="connsiteY24" fmla="*/ 595386 h 2882621"/>
                  <a:gd name="connsiteX25" fmla="*/ 1201573 w 5144179"/>
                  <a:gd name="connsiteY25" fmla="*/ 1040721 h 2882621"/>
                  <a:gd name="connsiteX26" fmla="*/ 1370623 w 5144179"/>
                  <a:gd name="connsiteY26" fmla="*/ 897592 h 2882621"/>
                  <a:gd name="connsiteX27" fmla="*/ 1487876 w 5144179"/>
                  <a:gd name="connsiteY27" fmla="*/ 777847 h 2882621"/>
                  <a:gd name="connsiteX28" fmla="*/ 1375854 w 5144179"/>
                  <a:gd name="connsiteY28" fmla="*/ 426783 h 2882621"/>
                  <a:gd name="connsiteX29" fmla="*/ 1312688 w 5144179"/>
                  <a:gd name="connsiteY29" fmla="*/ 230253 h 2882621"/>
                  <a:gd name="connsiteX30" fmla="*/ 1848027 w 5144179"/>
                  <a:gd name="connsiteY30" fmla="*/ 0 h 2882621"/>
                  <a:gd name="connsiteX31" fmla="*/ 2221476 w 5144179"/>
                  <a:gd name="connsiteY31" fmla="*/ 284880 h 2882621"/>
                  <a:gd name="connsiteX32" fmla="*/ 2438865 w 5144179"/>
                  <a:gd name="connsiteY32" fmla="*/ 444609 h 2882621"/>
                  <a:gd name="connsiteX0" fmla="*/ 2438865 w 5144179"/>
                  <a:gd name="connsiteY0" fmla="*/ 444609 h 2882621"/>
                  <a:gd name="connsiteX1" fmla="*/ 3134341 w 5144179"/>
                  <a:gd name="connsiteY1" fmla="*/ 113819 h 2882621"/>
                  <a:gd name="connsiteX2" fmla="*/ 3692233 w 5144179"/>
                  <a:gd name="connsiteY2" fmla="*/ 81161 h 2882621"/>
                  <a:gd name="connsiteX3" fmla="*/ 4095005 w 5144179"/>
                  <a:gd name="connsiteY3" fmla="*/ 326090 h 2882621"/>
                  <a:gd name="connsiteX4" fmla="*/ 4478726 w 5144179"/>
                  <a:gd name="connsiteY4" fmla="*/ 810504 h 2882621"/>
                  <a:gd name="connsiteX5" fmla="*/ 4476005 w 5144179"/>
                  <a:gd name="connsiteY5" fmla="*/ 1044547 h 2882621"/>
                  <a:gd name="connsiteX6" fmla="*/ 4503219 w 5144179"/>
                  <a:gd name="connsiteY6" fmla="*/ 968347 h 2882621"/>
                  <a:gd name="connsiteX7" fmla="*/ 4473283 w 5144179"/>
                  <a:gd name="connsiteY7" fmla="*/ 383240 h 2882621"/>
                  <a:gd name="connsiteX8" fmla="*/ 4541213 w 5144179"/>
                  <a:gd name="connsiteY8" fmla="*/ 125237 h 2882621"/>
                  <a:gd name="connsiteX9" fmla="*/ 4812270 w 5144179"/>
                  <a:gd name="connsiteY9" fmla="*/ 340995 h 2882621"/>
                  <a:gd name="connsiteX10" fmla="*/ 5134165 w 5144179"/>
                  <a:gd name="connsiteY10" fmla="*/ 905756 h 2882621"/>
                  <a:gd name="connsiteX11" fmla="*/ 5144179 w 5144179"/>
                  <a:gd name="connsiteY11" fmla="*/ 1726455 h 2882621"/>
                  <a:gd name="connsiteX12" fmla="*/ 5004069 w 5144179"/>
                  <a:gd name="connsiteY12" fmla="*/ 1921188 h 2882621"/>
                  <a:gd name="connsiteX13" fmla="*/ 4400570 w 5144179"/>
                  <a:gd name="connsiteY13" fmla="*/ 2438366 h 2882621"/>
                  <a:gd name="connsiteX14" fmla="*/ 3829601 w 5144179"/>
                  <a:gd name="connsiteY14" fmla="*/ 2752966 h 2882621"/>
                  <a:gd name="connsiteX15" fmla="*/ 3430994 w 5144179"/>
                  <a:gd name="connsiteY15" fmla="*/ 2882621 h 2882621"/>
                  <a:gd name="connsiteX16" fmla="*/ 3191569 w 5144179"/>
                  <a:gd name="connsiteY16" fmla="*/ 2858705 h 2882621"/>
                  <a:gd name="connsiteX17" fmla="*/ 2292132 w 5144179"/>
                  <a:gd name="connsiteY17" fmla="*/ 2418667 h 2882621"/>
                  <a:gd name="connsiteX18" fmla="*/ 1312622 w 5144179"/>
                  <a:gd name="connsiteY18" fmla="*/ 1785328 h 2882621"/>
                  <a:gd name="connsiteX19" fmla="*/ 924648 w 5144179"/>
                  <a:gd name="connsiteY19" fmla="*/ 1854128 h 2882621"/>
                  <a:gd name="connsiteX20" fmla="*/ 548111 w 5144179"/>
                  <a:gd name="connsiteY20" fmla="*/ 2217822 h 2882621"/>
                  <a:gd name="connsiteX21" fmla="*/ 44414 w 5144179"/>
                  <a:gd name="connsiteY21" fmla="*/ 2027750 h 2882621"/>
                  <a:gd name="connsiteX22" fmla="*/ 24492 w 5144179"/>
                  <a:gd name="connsiteY22" fmla="*/ 1589810 h 2882621"/>
                  <a:gd name="connsiteX23" fmla="*/ 0 w 5144179"/>
                  <a:gd name="connsiteY23" fmla="*/ 723291 h 2882621"/>
                  <a:gd name="connsiteX24" fmla="*/ 430346 w 5144179"/>
                  <a:gd name="connsiteY24" fmla="*/ 595386 h 2882621"/>
                  <a:gd name="connsiteX25" fmla="*/ 1201573 w 5144179"/>
                  <a:gd name="connsiteY25" fmla="*/ 1040721 h 2882621"/>
                  <a:gd name="connsiteX26" fmla="*/ 1370623 w 5144179"/>
                  <a:gd name="connsiteY26" fmla="*/ 897592 h 2882621"/>
                  <a:gd name="connsiteX27" fmla="*/ 1487876 w 5144179"/>
                  <a:gd name="connsiteY27" fmla="*/ 777847 h 2882621"/>
                  <a:gd name="connsiteX28" fmla="*/ 1375854 w 5144179"/>
                  <a:gd name="connsiteY28" fmla="*/ 426783 h 2882621"/>
                  <a:gd name="connsiteX29" fmla="*/ 1312688 w 5144179"/>
                  <a:gd name="connsiteY29" fmla="*/ 230253 h 2882621"/>
                  <a:gd name="connsiteX30" fmla="*/ 1848027 w 5144179"/>
                  <a:gd name="connsiteY30" fmla="*/ 0 h 2882621"/>
                  <a:gd name="connsiteX31" fmla="*/ 2221476 w 5144179"/>
                  <a:gd name="connsiteY31" fmla="*/ 284880 h 2882621"/>
                  <a:gd name="connsiteX32" fmla="*/ 2438865 w 5144179"/>
                  <a:gd name="connsiteY32" fmla="*/ 444609 h 2882621"/>
                  <a:gd name="connsiteX0" fmla="*/ 2438865 w 5144179"/>
                  <a:gd name="connsiteY0" fmla="*/ 444609 h 2882621"/>
                  <a:gd name="connsiteX1" fmla="*/ 3134341 w 5144179"/>
                  <a:gd name="connsiteY1" fmla="*/ 113819 h 2882621"/>
                  <a:gd name="connsiteX2" fmla="*/ 3692233 w 5144179"/>
                  <a:gd name="connsiteY2" fmla="*/ 81161 h 2882621"/>
                  <a:gd name="connsiteX3" fmla="*/ 4095005 w 5144179"/>
                  <a:gd name="connsiteY3" fmla="*/ 326090 h 2882621"/>
                  <a:gd name="connsiteX4" fmla="*/ 4478726 w 5144179"/>
                  <a:gd name="connsiteY4" fmla="*/ 810504 h 2882621"/>
                  <a:gd name="connsiteX5" fmla="*/ 4476005 w 5144179"/>
                  <a:gd name="connsiteY5" fmla="*/ 1044547 h 2882621"/>
                  <a:gd name="connsiteX6" fmla="*/ 4503219 w 5144179"/>
                  <a:gd name="connsiteY6" fmla="*/ 968347 h 2882621"/>
                  <a:gd name="connsiteX7" fmla="*/ 4473283 w 5144179"/>
                  <a:gd name="connsiteY7" fmla="*/ 383240 h 2882621"/>
                  <a:gd name="connsiteX8" fmla="*/ 4541213 w 5144179"/>
                  <a:gd name="connsiteY8" fmla="*/ 125237 h 2882621"/>
                  <a:gd name="connsiteX9" fmla="*/ 4812270 w 5144179"/>
                  <a:gd name="connsiteY9" fmla="*/ 340995 h 2882621"/>
                  <a:gd name="connsiteX10" fmla="*/ 5134165 w 5144179"/>
                  <a:gd name="connsiteY10" fmla="*/ 905756 h 2882621"/>
                  <a:gd name="connsiteX11" fmla="*/ 5144179 w 5144179"/>
                  <a:gd name="connsiteY11" fmla="*/ 1726455 h 2882621"/>
                  <a:gd name="connsiteX12" fmla="*/ 5004069 w 5144179"/>
                  <a:gd name="connsiteY12" fmla="*/ 1921188 h 2882621"/>
                  <a:gd name="connsiteX13" fmla="*/ 4400570 w 5144179"/>
                  <a:gd name="connsiteY13" fmla="*/ 2438366 h 2882621"/>
                  <a:gd name="connsiteX14" fmla="*/ 3829601 w 5144179"/>
                  <a:gd name="connsiteY14" fmla="*/ 2752966 h 2882621"/>
                  <a:gd name="connsiteX15" fmla="*/ 3430994 w 5144179"/>
                  <a:gd name="connsiteY15" fmla="*/ 2882621 h 2882621"/>
                  <a:gd name="connsiteX16" fmla="*/ 3191569 w 5144179"/>
                  <a:gd name="connsiteY16" fmla="*/ 2858705 h 2882621"/>
                  <a:gd name="connsiteX17" fmla="*/ 2292132 w 5144179"/>
                  <a:gd name="connsiteY17" fmla="*/ 2418667 h 2882621"/>
                  <a:gd name="connsiteX18" fmla="*/ 1268420 w 5144179"/>
                  <a:gd name="connsiteY18" fmla="*/ 1842159 h 2882621"/>
                  <a:gd name="connsiteX19" fmla="*/ 924648 w 5144179"/>
                  <a:gd name="connsiteY19" fmla="*/ 1854128 h 2882621"/>
                  <a:gd name="connsiteX20" fmla="*/ 548111 w 5144179"/>
                  <a:gd name="connsiteY20" fmla="*/ 2217822 h 2882621"/>
                  <a:gd name="connsiteX21" fmla="*/ 44414 w 5144179"/>
                  <a:gd name="connsiteY21" fmla="*/ 2027750 h 2882621"/>
                  <a:gd name="connsiteX22" fmla="*/ 24492 w 5144179"/>
                  <a:gd name="connsiteY22" fmla="*/ 1589810 h 2882621"/>
                  <a:gd name="connsiteX23" fmla="*/ 0 w 5144179"/>
                  <a:gd name="connsiteY23" fmla="*/ 723291 h 2882621"/>
                  <a:gd name="connsiteX24" fmla="*/ 430346 w 5144179"/>
                  <a:gd name="connsiteY24" fmla="*/ 595386 h 2882621"/>
                  <a:gd name="connsiteX25" fmla="*/ 1201573 w 5144179"/>
                  <a:gd name="connsiteY25" fmla="*/ 1040721 h 2882621"/>
                  <a:gd name="connsiteX26" fmla="*/ 1370623 w 5144179"/>
                  <a:gd name="connsiteY26" fmla="*/ 897592 h 2882621"/>
                  <a:gd name="connsiteX27" fmla="*/ 1487876 w 5144179"/>
                  <a:gd name="connsiteY27" fmla="*/ 777847 h 2882621"/>
                  <a:gd name="connsiteX28" fmla="*/ 1375854 w 5144179"/>
                  <a:gd name="connsiteY28" fmla="*/ 426783 h 2882621"/>
                  <a:gd name="connsiteX29" fmla="*/ 1312688 w 5144179"/>
                  <a:gd name="connsiteY29" fmla="*/ 230253 h 2882621"/>
                  <a:gd name="connsiteX30" fmla="*/ 1848027 w 5144179"/>
                  <a:gd name="connsiteY30" fmla="*/ 0 h 2882621"/>
                  <a:gd name="connsiteX31" fmla="*/ 2221476 w 5144179"/>
                  <a:gd name="connsiteY31" fmla="*/ 284880 h 2882621"/>
                  <a:gd name="connsiteX32" fmla="*/ 2438865 w 5144179"/>
                  <a:gd name="connsiteY32" fmla="*/ 444609 h 2882621"/>
                  <a:gd name="connsiteX0" fmla="*/ 2438865 w 5144179"/>
                  <a:gd name="connsiteY0" fmla="*/ 444609 h 2882621"/>
                  <a:gd name="connsiteX1" fmla="*/ 3134341 w 5144179"/>
                  <a:gd name="connsiteY1" fmla="*/ 113819 h 2882621"/>
                  <a:gd name="connsiteX2" fmla="*/ 3692233 w 5144179"/>
                  <a:gd name="connsiteY2" fmla="*/ 81161 h 2882621"/>
                  <a:gd name="connsiteX3" fmla="*/ 4095005 w 5144179"/>
                  <a:gd name="connsiteY3" fmla="*/ 326090 h 2882621"/>
                  <a:gd name="connsiteX4" fmla="*/ 4478726 w 5144179"/>
                  <a:gd name="connsiteY4" fmla="*/ 810504 h 2882621"/>
                  <a:gd name="connsiteX5" fmla="*/ 4476005 w 5144179"/>
                  <a:gd name="connsiteY5" fmla="*/ 1044547 h 2882621"/>
                  <a:gd name="connsiteX6" fmla="*/ 4503219 w 5144179"/>
                  <a:gd name="connsiteY6" fmla="*/ 968347 h 2882621"/>
                  <a:gd name="connsiteX7" fmla="*/ 4473283 w 5144179"/>
                  <a:gd name="connsiteY7" fmla="*/ 383240 h 2882621"/>
                  <a:gd name="connsiteX8" fmla="*/ 4541213 w 5144179"/>
                  <a:gd name="connsiteY8" fmla="*/ 125237 h 2882621"/>
                  <a:gd name="connsiteX9" fmla="*/ 4812270 w 5144179"/>
                  <a:gd name="connsiteY9" fmla="*/ 340995 h 2882621"/>
                  <a:gd name="connsiteX10" fmla="*/ 5134165 w 5144179"/>
                  <a:gd name="connsiteY10" fmla="*/ 905756 h 2882621"/>
                  <a:gd name="connsiteX11" fmla="*/ 5144179 w 5144179"/>
                  <a:gd name="connsiteY11" fmla="*/ 1726455 h 2882621"/>
                  <a:gd name="connsiteX12" fmla="*/ 5004069 w 5144179"/>
                  <a:gd name="connsiteY12" fmla="*/ 1921188 h 2882621"/>
                  <a:gd name="connsiteX13" fmla="*/ 4400570 w 5144179"/>
                  <a:gd name="connsiteY13" fmla="*/ 2438366 h 2882621"/>
                  <a:gd name="connsiteX14" fmla="*/ 3829601 w 5144179"/>
                  <a:gd name="connsiteY14" fmla="*/ 2752966 h 2882621"/>
                  <a:gd name="connsiteX15" fmla="*/ 3430994 w 5144179"/>
                  <a:gd name="connsiteY15" fmla="*/ 2882621 h 2882621"/>
                  <a:gd name="connsiteX16" fmla="*/ 3191569 w 5144179"/>
                  <a:gd name="connsiteY16" fmla="*/ 2858705 h 2882621"/>
                  <a:gd name="connsiteX17" fmla="*/ 2292132 w 5144179"/>
                  <a:gd name="connsiteY17" fmla="*/ 2418667 h 2882621"/>
                  <a:gd name="connsiteX18" fmla="*/ 1293679 w 5144179"/>
                  <a:gd name="connsiteY18" fmla="*/ 1823215 h 2882621"/>
                  <a:gd name="connsiteX19" fmla="*/ 924648 w 5144179"/>
                  <a:gd name="connsiteY19" fmla="*/ 1854128 h 2882621"/>
                  <a:gd name="connsiteX20" fmla="*/ 548111 w 5144179"/>
                  <a:gd name="connsiteY20" fmla="*/ 2217822 h 2882621"/>
                  <a:gd name="connsiteX21" fmla="*/ 44414 w 5144179"/>
                  <a:gd name="connsiteY21" fmla="*/ 2027750 h 2882621"/>
                  <a:gd name="connsiteX22" fmla="*/ 24492 w 5144179"/>
                  <a:gd name="connsiteY22" fmla="*/ 1589810 h 2882621"/>
                  <a:gd name="connsiteX23" fmla="*/ 0 w 5144179"/>
                  <a:gd name="connsiteY23" fmla="*/ 723291 h 2882621"/>
                  <a:gd name="connsiteX24" fmla="*/ 430346 w 5144179"/>
                  <a:gd name="connsiteY24" fmla="*/ 595386 h 2882621"/>
                  <a:gd name="connsiteX25" fmla="*/ 1201573 w 5144179"/>
                  <a:gd name="connsiteY25" fmla="*/ 1040721 h 2882621"/>
                  <a:gd name="connsiteX26" fmla="*/ 1370623 w 5144179"/>
                  <a:gd name="connsiteY26" fmla="*/ 897592 h 2882621"/>
                  <a:gd name="connsiteX27" fmla="*/ 1487876 w 5144179"/>
                  <a:gd name="connsiteY27" fmla="*/ 777847 h 2882621"/>
                  <a:gd name="connsiteX28" fmla="*/ 1375854 w 5144179"/>
                  <a:gd name="connsiteY28" fmla="*/ 426783 h 2882621"/>
                  <a:gd name="connsiteX29" fmla="*/ 1312688 w 5144179"/>
                  <a:gd name="connsiteY29" fmla="*/ 230253 h 2882621"/>
                  <a:gd name="connsiteX30" fmla="*/ 1848027 w 5144179"/>
                  <a:gd name="connsiteY30" fmla="*/ 0 h 2882621"/>
                  <a:gd name="connsiteX31" fmla="*/ 2221476 w 5144179"/>
                  <a:gd name="connsiteY31" fmla="*/ 284880 h 2882621"/>
                  <a:gd name="connsiteX32" fmla="*/ 2438865 w 5144179"/>
                  <a:gd name="connsiteY32" fmla="*/ 444609 h 2882621"/>
                  <a:gd name="connsiteX0" fmla="*/ 2438865 w 5144179"/>
                  <a:gd name="connsiteY0" fmla="*/ 444609 h 2882621"/>
                  <a:gd name="connsiteX1" fmla="*/ 3134341 w 5144179"/>
                  <a:gd name="connsiteY1" fmla="*/ 113819 h 2882621"/>
                  <a:gd name="connsiteX2" fmla="*/ 3692233 w 5144179"/>
                  <a:gd name="connsiteY2" fmla="*/ 81161 h 2882621"/>
                  <a:gd name="connsiteX3" fmla="*/ 4095005 w 5144179"/>
                  <a:gd name="connsiteY3" fmla="*/ 326090 h 2882621"/>
                  <a:gd name="connsiteX4" fmla="*/ 4478726 w 5144179"/>
                  <a:gd name="connsiteY4" fmla="*/ 810504 h 2882621"/>
                  <a:gd name="connsiteX5" fmla="*/ 4476005 w 5144179"/>
                  <a:gd name="connsiteY5" fmla="*/ 1044547 h 2882621"/>
                  <a:gd name="connsiteX6" fmla="*/ 4503219 w 5144179"/>
                  <a:gd name="connsiteY6" fmla="*/ 968347 h 2882621"/>
                  <a:gd name="connsiteX7" fmla="*/ 4473283 w 5144179"/>
                  <a:gd name="connsiteY7" fmla="*/ 383240 h 2882621"/>
                  <a:gd name="connsiteX8" fmla="*/ 4541213 w 5144179"/>
                  <a:gd name="connsiteY8" fmla="*/ 125237 h 2882621"/>
                  <a:gd name="connsiteX9" fmla="*/ 4812270 w 5144179"/>
                  <a:gd name="connsiteY9" fmla="*/ 340995 h 2882621"/>
                  <a:gd name="connsiteX10" fmla="*/ 5134165 w 5144179"/>
                  <a:gd name="connsiteY10" fmla="*/ 905756 h 2882621"/>
                  <a:gd name="connsiteX11" fmla="*/ 5144179 w 5144179"/>
                  <a:gd name="connsiteY11" fmla="*/ 1726455 h 2882621"/>
                  <a:gd name="connsiteX12" fmla="*/ 5004069 w 5144179"/>
                  <a:gd name="connsiteY12" fmla="*/ 1921188 h 2882621"/>
                  <a:gd name="connsiteX13" fmla="*/ 4400570 w 5144179"/>
                  <a:gd name="connsiteY13" fmla="*/ 2438366 h 2882621"/>
                  <a:gd name="connsiteX14" fmla="*/ 3829601 w 5144179"/>
                  <a:gd name="connsiteY14" fmla="*/ 2752966 h 2882621"/>
                  <a:gd name="connsiteX15" fmla="*/ 3430994 w 5144179"/>
                  <a:gd name="connsiteY15" fmla="*/ 2882621 h 2882621"/>
                  <a:gd name="connsiteX16" fmla="*/ 3191569 w 5144179"/>
                  <a:gd name="connsiteY16" fmla="*/ 2858705 h 2882621"/>
                  <a:gd name="connsiteX17" fmla="*/ 2292132 w 5144179"/>
                  <a:gd name="connsiteY17" fmla="*/ 2418667 h 2882621"/>
                  <a:gd name="connsiteX18" fmla="*/ 1255791 w 5144179"/>
                  <a:gd name="connsiteY18" fmla="*/ 1842159 h 2882621"/>
                  <a:gd name="connsiteX19" fmla="*/ 924648 w 5144179"/>
                  <a:gd name="connsiteY19" fmla="*/ 1854128 h 2882621"/>
                  <a:gd name="connsiteX20" fmla="*/ 548111 w 5144179"/>
                  <a:gd name="connsiteY20" fmla="*/ 2217822 h 2882621"/>
                  <a:gd name="connsiteX21" fmla="*/ 44414 w 5144179"/>
                  <a:gd name="connsiteY21" fmla="*/ 2027750 h 2882621"/>
                  <a:gd name="connsiteX22" fmla="*/ 24492 w 5144179"/>
                  <a:gd name="connsiteY22" fmla="*/ 1589810 h 2882621"/>
                  <a:gd name="connsiteX23" fmla="*/ 0 w 5144179"/>
                  <a:gd name="connsiteY23" fmla="*/ 723291 h 2882621"/>
                  <a:gd name="connsiteX24" fmla="*/ 430346 w 5144179"/>
                  <a:gd name="connsiteY24" fmla="*/ 595386 h 2882621"/>
                  <a:gd name="connsiteX25" fmla="*/ 1201573 w 5144179"/>
                  <a:gd name="connsiteY25" fmla="*/ 1040721 h 2882621"/>
                  <a:gd name="connsiteX26" fmla="*/ 1370623 w 5144179"/>
                  <a:gd name="connsiteY26" fmla="*/ 897592 h 2882621"/>
                  <a:gd name="connsiteX27" fmla="*/ 1487876 w 5144179"/>
                  <a:gd name="connsiteY27" fmla="*/ 777847 h 2882621"/>
                  <a:gd name="connsiteX28" fmla="*/ 1375854 w 5144179"/>
                  <a:gd name="connsiteY28" fmla="*/ 426783 h 2882621"/>
                  <a:gd name="connsiteX29" fmla="*/ 1312688 w 5144179"/>
                  <a:gd name="connsiteY29" fmla="*/ 230253 h 2882621"/>
                  <a:gd name="connsiteX30" fmla="*/ 1848027 w 5144179"/>
                  <a:gd name="connsiteY30" fmla="*/ 0 h 2882621"/>
                  <a:gd name="connsiteX31" fmla="*/ 2221476 w 5144179"/>
                  <a:gd name="connsiteY31" fmla="*/ 284880 h 2882621"/>
                  <a:gd name="connsiteX32" fmla="*/ 2438865 w 5144179"/>
                  <a:gd name="connsiteY32" fmla="*/ 444609 h 2882621"/>
                  <a:gd name="connsiteX0" fmla="*/ 2438865 w 5144179"/>
                  <a:gd name="connsiteY0" fmla="*/ 444609 h 2882621"/>
                  <a:gd name="connsiteX1" fmla="*/ 3134341 w 5144179"/>
                  <a:gd name="connsiteY1" fmla="*/ 113819 h 2882621"/>
                  <a:gd name="connsiteX2" fmla="*/ 3692233 w 5144179"/>
                  <a:gd name="connsiteY2" fmla="*/ 81161 h 2882621"/>
                  <a:gd name="connsiteX3" fmla="*/ 4095005 w 5144179"/>
                  <a:gd name="connsiteY3" fmla="*/ 326090 h 2882621"/>
                  <a:gd name="connsiteX4" fmla="*/ 4478726 w 5144179"/>
                  <a:gd name="connsiteY4" fmla="*/ 810504 h 2882621"/>
                  <a:gd name="connsiteX5" fmla="*/ 4476005 w 5144179"/>
                  <a:gd name="connsiteY5" fmla="*/ 1044547 h 2882621"/>
                  <a:gd name="connsiteX6" fmla="*/ 4503219 w 5144179"/>
                  <a:gd name="connsiteY6" fmla="*/ 968347 h 2882621"/>
                  <a:gd name="connsiteX7" fmla="*/ 4473283 w 5144179"/>
                  <a:gd name="connsiteY7" fmla="*/ 383240 h 2882621"/>
                  <a:gd name="connsiteX8" fmla="*/ 4541213 w 5144179"/>
                  <a:gd name="connsiteY8" fmla="*/ 125237 h 2882621"/>
                  <a:gd name="connsiteX9" fmla="*/ 4812270 w 5144179"/>
                  <a:gd name="connsiteY9" fmla="*/ 340995 h 2882621"/>
                  <a:gd name="connsiteX10" fmla="*/ 5134165 w 5144179"/>
                  <a:gd name="connsiteY10" fmla="*/ 905756 h 2882621"/>
                  <a:gd name="connsiteX11" fmla="*/ 5144179 w 5144179"/>
                  <a:gd name="connsiteY11" fmla="*/ 1726455 h 2882621"/>
                  <a:gd name="connsiteX12" fmla="*/ 5004069 w 5144179"/>
                  <a:gd name="connsiteY12" fmla="*/ 1921188 h 2882621"/>
                  <a:gd name="connsiteX13" fmla="*/ 4400570 w 5144179"/>
                  <a:gd name="connsiteY13" fmla="*/ 2438366 h 2882621"/>
                  <a:gd name="connsiteX14" fmla="*/ 3829601 w 5144179"/>
                  <a:gd name="connsiteY14" fmla="*/ 2752966 h 2882621"/>
                  <a:gd name="connsiteX15" fmla="*/ 3430994 w 5144179"/>
                  <a:gd name="connsiteY15" fmla="*/ 2882621 h 2882621"/>
                  <a:gd name="connsiteX16" fmla="*/ 3191569 w 5144179"/>
                  <a:gd name="connsiteY16" fmla="*/ 2858705 h 2882621"/>
                  <a:gd name="connsiteX17" fmla="*/ 2254245 w 5144179"/>
                  <a:gd name="connsiteY17" fmla="*/ 2462869 h 2882621"/>
                  <a:gd name="connsiteX18" fmla="*/ 1255791 w 5144179"/>
                  <a:gd name="connsiteY18" fmla="*/ 1842159 h 2882621"/>
                  <a:gd name="connsiteX19" fmla="*/ 924648 w 5144179"/>
                  <a:gd name="connsiteY19" fmla="*/ 1854128 h 2882621"/>
                  <a:gd name="connsiteX20" fmla="*/ 548111 w 5144179"/>
                  <a:gd name="connsiteY20" fmla="*/ 2217822 h 2882621"/>
                  <a:gd name="connsiteX21" fmla="*/ 44414 w 5144179"/>
                  <a:gd name="connsiteY21" fmla="*/ 2027750 h 2882621"/>
                  <a:gd name="connsiteX22" fmla="*/ 24492 w 5144179"/>
                  <a:gd name="connsiteY22" fmla="*/ 1589810 h 2882621"/>
                  <a:gd name="connsiteX23" fmla="*/ 0 w 5144179"/>
                  <a:gd name="connsiteY23" fmla="*/ 723291 h 2882621"/>
                  <a:gd name="connsiteX24" fmla="*/ 430346 w 5144179"/>
                  <a:gd name="connsiteY24" fmla="*/ 595386 h 2882621"/>
                  <a:gd name="connsiteX25" fmla="*/ 1201573 w 5144179"/>
                  <a:gd name="connsiteY25" fmla="*/ 1040721 h 2882621"/>
                  <a:gd name="connsiteX26" fmla="*/ 1370623 w 5144179"/>
                  <a:gd name="connsiteY26" fmla="*/ 897592 h 2882621"/>
                  <a:gd name="connsiteX27" fmla="*/ 1487876 w 5144179"/>
                  <a:gd name="connsiteY27" fmla="*/ 777847 h 2882621"/>
                  <a:gd name="connsiteX28" fmla="*/ 1375854 w 5144179"/>
                  <a:gd name="connsiteY28" fmla="*/ 426783 h 2882621"/>
                  <a:gd name="connsiteX29" fmla="*/ 1312688 w 5144179"/>
                  <a:gd name="connsiteY29" fmla="*/ 230253 h 2882621"/>
                  <a:gd name="connsiteX30" fmla="*/ 1848027 w 5144179"/>
                  <a:gd name="connsiteY30" fmla="*/ 0 h 2882621"/>
                  <a:gd name="connsiteX31" fmla="*/ 2221476 w 5144179"/>
                  <a:gd name="connsiteY31" fmla="*/ 284880 h 2882621"/>
                  <a:gd name="connsiteX32" fmla="*/ 2438865 w 5144179"/>
                  <a:gd name="connsiteY32" fmla="*/ 444609 h 2882621"/>
                  <a:gd name="connsiteX0" fmla="*/ 2438865 w 5144179"/>
                  <a:gd name="connsiteY0" fmla="*/ 444609 h 2882621"/>
                  <a:gd name="connsiteX1" fmla="*/ 3134341 w 5144179"/>
                  <a:gd name="connsiteY1" fmla="*/ 113819 h 2882621"/>
                  <a:gd name="connsiteX2" fmla="*/ 3692233 w 5144179"/>
                  <a:gd name="connsiteY2" fmla="*/ 81161 h 2882621"/>
                  <a:gd name="connsiteX3" fmla="*/ 4095005 w 5144179"/>
                  <a:gd name="connsiteY3" fmla="*/ 326090 h 2882621"/>
                  <a:gd name="connsiteX4" fmla="*/ 4478726 w 5144179"/>
                  <a:gd name="connsiteY4" fmla="*/ 810504 h 2882621"/>
                  <a:gd name="connsiteX5" fmla="*/ 4476005 w 5144179"/>
                  <a:gd name="connsiteY5" fmla="*/ 1044547 h 2882621"/>
                  <a:gd name="connsiteX6" fmla="*/ 4503219 w 5144179"/>
                  <a:gd name="connsiteY6" fmla="*/ 968347 h 2882621"/>
                  <a:gd name="connsiteX7" fmla="*/ 4473283 w 5144179"/>
                  <a:gd name="connsiteY7" fmla="*/ 383240 h 2882621"/>
                  <a:gd name="connsiteX8" fmla="*/ 4541213 w 5144179"/>
                  <a:gd name="connsiteY8" fmla="*/ 125237 h 2882621"/>
                  <a:gd name="connsiteX9" fmla="*/ 4812270 w 5144179"/>
                  <a:gd name="connsiteY9" fmla="*/ 340995 h 2882621"/>
                  <a:gd name="connsiteX10" fmla="*/ 5134165 w 5144179"/>
                  <a:gd name="connsiteY10" fmla="*/ 905756 h 2882621"/>
                  <a:gd name="connsiteX11" fmla="*/ 5144179 w 5144179"/>
                  <a:gd name="connsiteY11" fmla="*/ 1726455 h 2882621"/>
                  <a:gd name="connsiteX12" fmla="*/ 5004069 w 5144179"/>
                  <a:gd name="connsiteY12" fmla="*/ 1921188 h 2882621"/>
                  <a:gd name="connsiteX13" fmla="*/ 4400570 w 5144179"/>
                  <a:gd name="connsiteY13" fmla="*/ 2438366 h 2882621"/>
                  <a:gd name="connsiteX14" fmla="*/ 3829601 w 5144179"/>
                  <a:gd name="connsiteY14" fmla="*/ 2752966 h 2882621"/>
                  <a:gd name="connsiteX15" fmla="*/ 3430994 w 5144179"/>
                  <a:gd name="connsiteY15" fmla="*/ 2882621 h 2882621"/>
                  <a:gd name="connsiteX16" fmla="*/ 3191569 w 5144179"/>
                  <a:gd name="connsiteY16" fmla="*/ 2858705 h 2882621"/>
                  <a:gd name="connsiteX17" fmla="*/ 2374221 w 5144179"/>
                  <a:gd name="connsiteY17" fmla="*/ 2513385 h 2882621"/>
                  <a:gd name="connsiteX18" fmla="*/ 1255791 w 5144179"/>
                  <a:gd name="connsiteY18" fmla="*/ 1842159 h 2882621"/>
                  <a:gd name="connsiteX19" fmla="*/ 924648 w 5144179"/>
                  <a:gd name="connsiteY19" fmla="*/ 1854128 h 2882621"/>
                  <a:gd name="connsiteX20" fmla="*/ 548111 w 5144179"/>
                  <a:gd name="connsiteY20" fmla="*/ 2217822 h 2882621"/>
                  <a:gd name="connsiteX21" fmla="*/ 44414 w 5144179"/>
                  <a:gd name="connsiteY21" fmla="*/ 2027750 h 2882621"/>
                  <a:gd name="connsiteX22" fmla="*/ 24492 w 5144179"/>
                  <a:gd name="connsiteY22" fmla="*/ 1589810 h 2882621"/>
                  <a:gd name="connsiteX23" fmla="*/ 0 w 5144179"/>
                  <a:gd name="connsiteY23" fmla="*/ 723291 h 2882621"/>
                  <a:gd name="connsiteX24" fmla="*/ 430346 w 5144179"/>
                  <a:gd name="connsiteY24" fmla="*/ 595386 h 2882621"/>
                  <a:gd name="connsiteX25" fmla="*/ 1201573 w 5144179"/>
                  <a:gd name="connsiteY25" fmla="*/ 1040721 h 2882621"/>
                  <a:gd name="connsiteX26" fmla="*/ 1370623 w 5144179"/>
                  <a:gd name="connsiteY26" fmla="*/ 897592 h 2882621"/>
                  <a:gd name="connsiteX27" fmla="*/ 1487876 w 5144179"/>
                  <a:gd name="connsiteY27" fmla="*/ 777847 h 2882621"/>
                  <a:gd name="connsiteX28" fmla="*/ 1375854 w 5144179"/>
                  <a:gd name="connsiteY28" fmla="*/ 426783 h 2882621"/>
                  <a:gd name="connsiteX29" fmla="*/ 1312688 w 5144179"/>
                  <a:gd name="connsiteY29" fmla="*/ 230253 h 2882621"/>
                  <a:gd name="connsiteX30" fmla="*/ 1848027 w 5144179"/>
                  <a:gd name="connsiteY30" fmla="*/ 0 h 2882621"/>
                  <a:gd name="connsiteX31" fmla="*/ 2221476 w 5144179"/>
                  <a:gd name="connsiteY31" fmla="*/ 284880 h 2882621"/>
                  <a:gd name="connsiteX32" fmla="*/ 2438865 w 5144179"/>
                  <a:gd name="connsiteY32" fmla="*/ 444609 h 2882621"/>
                  <a:gd name="connsiteX0" fmla="*/ 2438865 w 5144179"/>
                  <a:gd name="connsiteY0" fmla="*/ 444609 h 2915536"/>
                  <a:gd name="connsiteX1" fmla="*/ 3134341 w 5144179"/>
                  <a:gd name="connsiteY1" fmla="*/ 113819 h 2915536"/>
                  <a:gd name="connsiteX2" fmla="*/ 3692233 w 5144179"/>
                  <a:gd name="connsiteY2" fmla="*/ 81161 h 2915536"/>
                  <a:gd name="connsiteX3" fmla="*/ 4095005 w 5144179"/>
                  <a:gd name="connsiteY3" fmla="*/ 326090 h 2915536"/>
                  <a:gd name="connsiteX4" fmla="*/ 4478726 w 5144179"/>
                  <a:gd name="connsiteY4" fmla="*/ 810504 h 2915536"/>
                  <a:gd name="connsiteX5" fmla="*/ 4476005 w 5144179"/>
                  <a:gd name="connsiteY5" fmla="*/ 1044547 h 2915536"/>
                  <a:gd name="connsiteX6" fmla="*/ 4503219 w 5144179"/>
                  <a:gd name="connsiteY6" fmla="*/ 968347 h 2915536"/>
                  <a:gd name="connsiteX7" fmla="*/ 4473283 w 5144179"/>
                  <a:gd name="connsiteY7" fmla="*/ 383240 h 2915536"/>
                  <a:gd name="connsiteX8" fmla="*/ 4541213 w 5144179"/>
                  <a:gd name="connsiteY8" fmla="*/ 125237 h 2915536"/>
                  <a:gd name="connsiteX9" fmla="*/ 4812270 w 5144179"/>
                  <a:gd name="connsiteY9" fmla="*/ 340995 h 2915536"/>
                  <a:gd name="connsiteX10" fmla="*/ 5134165 w 5144179"/>
                  <a:gd name="connsiteY10" fmla="*/ 905756 h 2915536"/>
                  <a:gd name="connsiteX11" fmla="*/ 5144179 w 5144179"/>
                  <a:gd name="connsiteY11" fmla="*/ 1726455 h 2915536"/>
                  <a:gd name="connsiteX12" fmla="*/ 5004069 w 5144179"/>
                  <a:gd name="connsiteY12" fmla="*/ 1921188 h 2915536"/>
                  <a:gd name="connsiteX13" fmla="*/ 4400570 w 5144179"/>
                  <a:gd name="connsiteY13" fmla="*/ 2438366 h 2915536"/>
                  <a:gd name="connsiteX14" fmla="*/ 3829601 w 5144179"/>
                  <a:gd name="connsiteY14" fmla="*/ 2752966 h 2915536"/>
                  <a:gd name="connsiteX15" fmla="*/ 3430994 w 5144179"/>
                  <a:gd name="connsiteY15" fmla="*/ 2882621 h 2915536"/>
                  <a:gd name="connsiteX16" fmla="*/ 3286287 w 5144179"/>
                  <a:gd name="connsiteY16" fmla="*/ 2915536 h 2915536"/>
                  <a:gd name="connsiteX17" fmla="*/ 2374221 w 5144179"/>
                  <a:gd name="connsiteY17" fmla="*/ 2513385 h 2915536"/>
                  <a:gd name="connsiteX18" fmla="*/ 1255791 w 5144179"/>
                  <a:gd name="connsiteY18" fmla="*/ 1842159 h 2915536"/>
                  <a:gd name="connsiteX19" fmla="*/ 924648 w 5144179"/>
                  <a:gd name="connsiteY19" fmla="*/ 1854128 h 2915536"/>
                  <a:gd name="connsiteX20" fmla="*/ 548111 w 5144179"/>
                  <a:gd name="connsiteY20" fmla="*/ 2217822 h 2915536"/>
                  <a:gd name="connsiteX21" fmla="*/ 44414 w 5144179"/>
                  <a:gd name="connsiteY21" fmla="*/ 2027750 h 2915536"/>
                  <a:gd name="connsiteX22" fmla="*/ 24492 w 5144179"/>
                  <a:gd name="connsiteY22" fmla="*/ 1589810 h 2915536"/>
                  <a:gd name="connsiteX23" fmla="*/ 0 w 5144179"/>
                  <a:gd name="connsiteY23" fmla="*/ 723291 h 2915536"/>
                  <a:gd name="connsiteX24" fmla="*/ 430346 w 5144179"/>
                  <a:gd name="connsiteY24" fmla="*/ 595386 h 2915536"/>
                  <a:gd name="connsiteX25" fmla="*/ 1201573 w 5144179"/>
                  <a:gd name="connsiteY25" fmla="*/ 1040721 h 2915536"/>
                  <a:gd name="connsiteX26" fmla="*/ 1370623 w 5144179"/>
                  <a:gd name="connsiteY26" fmla="*/ 897592 h 2915536"/>
                  <a:gd name="connsiteX27" fmla="*/ 1487876 w 5144179"/>
                  <a:gd name="connsiteY27" fmla="*/ 777847 h 2915536"/>
                  <a:gd name="connsiteX28" fmla="*/ 1375854 w 5144179"/>
                  <a:gd name="connsiteY28" fmla="*/ 426783 h 2915536"/>
                  <a:gd name="connsiteX29" fmla="*/ 1312688 w 5144179"/>
                  <a:gd name="connsiteY29" fmla="*/ 230253 h 2915536"/>
                  <a:gd name="connsiteX30" fmla="*/ 1848027 w 5144179"/>
                  <a:gd name="connsiteY30" fmla="*/ 0 h 2915536"/>
                  <a:gd name="connsiteX31" fmla="*/ 2221476 w 5144179"/>
                  <a:gd name="connsiteY31" fmla="*/ 284880 h 2915536"/>
                  <a:gd name="connsiteX32" fmla="*/ 2438865 w 5144179"/>
                  <a:gd name="connsiteY32" fmla="*/ 444609 h 2915536"/>
                  <a:gd name="connsiteX0" fmla="*/ 2438865 w 5144179"/>
                  <a:gd name="connsiteY0" fmla="*/ 444609 h 2915536"/>
                  <a:gd name="connsiteX1" fmla="*/ 3134341 w 5144179"/>
                  <a:gd name="connsiteY1" fmla="*/ 113819 h 2915536"/>
                  <a:gd name="connsiteX2" fmla="*/ 3692233 w 5144179"/>
                  <a:gd name="connsiteY2" fmla="*/ 81161 h 2915536"/>
                  <a:gd name="connsiteX3" fmla="*/ 4095005 w 5144179"/>
                  <a:gd name="connsiteY3" fmla="*/ 326090 h 2915536"/>
                  <a:gd name="connsiteX4" fmla="*/ 4478726 w 5144179"/>
                  <a:gd name="connsiteY4" fmla="*/ 810504 h 2915536"/>
                  <a:gd name="connsiteX5" fmla="*/ 4476005 w 5144179"/>
                  <a:gd name="connsiteY5" fmla="*/ 1044547 h 2915536"/>
                  <a:gd name="connsiteX6" fmla="*/ 4503219 w 5144179"/>
                  <a:gd name="connsiteY6" fmla="*/ 968347 h 2915536"/>
                  <a:gd name="connsiteX7" fmla="*/ 4473283 w 5144179"/>
                  <a:gd name="connsiteY7" fmla="*/ 383240 h 2915536"/>
                  <a:gd name="connsiteX8" fmla="*/ 4541213 w 5144179"/>
                  <a:gd name="connsiteY8" fmla="*/ 125237 h 2915536"/>
                  <a:gd name="connsiteX9" fmla="*/ 4812270 w 5144179"/>
                  <a:gd name="connsiteY9" fmla="*/ 340995 h 2915536"/>
                  <a:gd name="connsiteX10" fmla="*/ 5134165 w 5144179"/>
                  <a:gd name="connsiteY10" fmla="*/ 905756 h 2915536"/>
                  <a:gd name="connsiteX11" fmla="*/ 5144179 w 5144179"/>
                  <a:gd name="connsiteY11" fmla="*/ 1726455 h 2915536"/>
                  <a:gd name="connsiteX12" fmla="*/ 5004069 w 5144179"/>
                  <a:gd name="connsiteY12" fmla="*/ 1921188 h 2915536"/>
                  <a:gd name="connsiteX13" fmla="*/ 4400570 w 5144179"/>
                  <a:gd name="connsiteY13" fmla="*/ 2438366 h 2915536"/>
                  <a:gd name="connsiteX14" fmla="*/ 3829601 w 5144179"/>
                  <a:gd name="connsiteY14" fmla="*/ 2752966 h 2915536"/>
                  <a:gd name="connsiteX15" fmla="*/ 3430994 w 5144179"/>
                  <a:gd name="connsiteY15" fmla="*/ 2907879 h 2915536"/>
                  <a:gd name="connsiteX16" fmla="*/ 3286287 w 5144179"/>
                  <a:gd name="connsiteY16" fmla="*/ 2915536 h 2915536"/>
                  <a:gd name="connsiteX17" fmla="*/ 2374221 w 5144179"/>
                  <a:gd name="connsiteY17" fmla="*/ 2513385 h 2915536"/>
                  <a:gd name="connsiteX18" fmla="*/ 1255791 w 5144179"/>
                  <a:gd name="connsiteY18" fmla="*/ 1842159 h 2915536"/>
                  <a:gd name="connsiteX19" fmla="*/ 924648 w 5144179"/>
                  <a:gd name="connsiteY19" fmla="*/ 1854128 h 2915536"/>
                  <a:gd name="connsiteX20" fmla="*/ 548111 w 5144179"/>
                  <a:gd name="connsiteY20" fmla="*/ 2217822 h 2915536"/>
                  <a:gd name="connsiteX21" fmla="*/ 44414 w 5144179"/>
                  <a:gd name="connsiteY21" fmla="*/ 2027750 h 2915536"/>
                  <a:gd name="connsiteX22" fmla="*/ 24492 w 5144179"/>
                  <a:gd name="connsiteY22" fmla="*/ 1589810 h 2915536"/>
                  <a:gd name="connsiteX23" fmla="*/ 0 w 5144179"/>
                  <a:gd name="connsiteY23" fmla="*/ 723291 h 2915536"/>
                  <a:gd name="connsiteX24" fmla="*/ 430346 w 5144179"/>
                  <a:gd name="connsiteY24" fmla="*/ 595386 h 2915536"/>
                  <a:gd name="connsiteX25" fmla="*/ 1201573 w 5144179"/>
                  <a:gd name="connsiteY25" fmla="*/ 1040721 h 2915536"/>
                  <a:gd name="connsiteX26" fmla="*/ 1370623 w 5144179"/>
                  <a:gd name="connsiteY26" fmla="*/ 897592 h 2915536"/>
                  <a:gd name="connsiteX27" fmla="*/ 1487876 w 5144179"/>
                  <a:gd name="connsiteY27" fmla="*/ 777847 h 2915536"/>
                  <a:gd name="connsiteX28" fmla="*/ 1375854 w 5144179"/>
                  <a:gd name="connsiteY28" fmla="*/ 426783 h 2915536"/>
                  <a:gd name="connsiteX29" fmla="*/ 1312688 w 5144179"/>
                  <a:gd name="connsiteY29" fmla="*/ 230253 h 2915536"/>
                  <a:gd name="connsiteX30" fmla="*/ 1848027 w 5144179"/>
                  <a:gd name="connsiteY30" fmla="*/ 0 h 2915536"/>
                  <a:gd name="connsiteX31" fmla="*/ 2221476 w 5144179"/>
                  <a:gd name="connsiteY31" fmla="*/ 284880 h 2915536"/>
                  <a:gd name="connsiteX32" fmla="*/ 2438865 w 5144179"/>
                  <a:gd name="connsiteY32" fmla="*/ 444609 h 2915536"/>
                  <a:gd name="connsiteX0" fmla="*/ 2438865 w 5144179"/>
                  <a:gd name="connsiteY0" fmla="*/ 444609 h 2915536"/>
                  <a:gd name="connsiteX1" fmla="*/ 3134341 w 5144179"/>
                  <a:gd name="connsiteY1" fmla="*/ 113819 h 2915536"/>
                  <a:gd name="connsiteX2" fmla="*/ 3692233 w 5144179"/>
                  <a:gd name="connsiteY2" fmla="*/ 81161 h 2915536"/>
                  <a:gd name="connsiteX3" fmla="*/ 4095005 w 5144179"/>
                  <a:gd name="connsiteY3" fmla="*/ 326090 h 2915536"/>
                  <a:gd name="connsiteX4" fmla="*/ 4478726 w 5144179"/>
                  <a:gd name="connsiteY4" fmla="*/ 810504 h 2915536"/>
                  <a:gd name="connsiteX5" fmla="*/ 4476005 w 5144179"/>
                  <a:gd name="connsiteY5" fmla="*/ 1044547 h 2915536"/>
                  <a:gd name="connsiteX6" fmla="*/ 4503219 w 5144179"/>
                  <a:gd name="connsiteY6" fmla="*/ 968347 h 2915536"/>
                  <a:gd name="connsiteX7" fmla="*/ 4473283 w 5144179"/>
                  <a:gd name="connsiteY7" fmla="*/ 383240 h 2915536"/>
                  <a:gd name="connsiteX8" fmla="*/ 4541213 w 5144179"/>
                  <a:gd name="connsiteY8" fmla="*/ 125237 h 2915536"/>
                  <a:gd name="connsiteX9" fmla="*/ 4812270 w 5144179"/>
                  <a:gd name="connsiteY9" fmla="*/ 340995 h 2915536"/>
                  <a:gd name="connsiteX10" fmla="*/ 5134165 w 5144179"/>
                  <a:gd name="connsiteY10" fmla="*/ 905756 h 2915536"/>
                  <a:gd name="connsiteX11" fmla="*/ 5144179 w 5144179"/>
                  <a:gd name="connsiteY11" fmla="*/ 1726455 h 2915536"/>
                  <a:gd name="connsiteX12" fmla="*/ 5004069 w 5144179"/>
                  <a:gd name="connsiteY12" fmla="*/ 1921188 h 2915536"/>
                  <a:gd name="connsiteX13" fmla="*/ 4400570 w 5144179"/>
                  <a:gd name="connsiteY13" fmla="*/ 2438366 h 2915536"/>
                  <a:gd name="connsiteX14" fmla="*/ 3829601 w 5144179"/>
                  <a:gd name="connsiteY14" fmla="*/ 2752966 h 2915536"/>
                  <a:gd name="connsiteX15" fmla="*/ 3430994 w 5144179"/>
                  <a:gd name="connsiteY15" fmla="*/ 2907879 h 2915536"/>
                  <a:gd name="connsiteX16" fmla="*/ 3286287 w 5144179"/>
                  <a:gd name="connsiteY16" fmla="*/ 2915536 h 2915536"/>
                  <a:gd name="connsiteX17" fmla="*/ 2374221 w 5144179"/>
                  <a:gd name="connsiteY17" fmla="*/ 2513385 h 2915536"/>
                  <a:gd name="connsiteX18" fmla="*/ 1255791 w 5144179"/>
                  <a:gd name="connsiteY18" fmla="*/ 1842159 h 2915536"/>
                  <a:gd name="connsiteX19" fmla="*/ 924648 w 5144179"/>
                  <a:gd name="connsiteY19" fmla="*/ 1854128 h 2915536"/>
                  <a:gd name="connsiteX20" fmla="*/ 548111 w 5144179"/>
                  <a:gd name="connsiteY20" fmla="*/ 2217822 h 2915536"/>
                  <a:gd name="connsiteX21" fmla="*/ 44414 w 5144179"/>
                  <a:gd name="connsiteY21" fmla="*/ 2027750 h 2915536"/>
                  <a:gd name="connsiteX22" fmla="*/ 24492 w 5144179"/>
                  <a:gd name="connsiteY22" fmla="*/ 1589810 h 2915536"/>
                  <a:gd name="connsiteX23" fmla="*/ 0 w 5144179"/>
                  <a:gd name="connsiteY23" fmla="*/ 723291 h 2915536"/>
                  <a:gd name="connsiteX24" fmla="*/ 430346 w 5144179"/>
                  <a:gd name="connsiteY24" fmla="*/ 595386 h 2915536"/>
                  <a:gd name="connsiteX25" fmla="*/ 1201573 w 5144179"/>
                  <a:gd name="connsiteY25" fmla="*/ 1040721 h 2915536"/>
                  <a:gd name="connsiteX26" fmla="*/ 1370623 w 5144179"/>
                  <a:gd name="connsiteY26" fmla="*/ 897592 h 2915536"/>
                  <a:gd name="connsiteX27" fmla="*/ 1487876 w 5144179"/>
                  <a:gd name="connsiteY27" fmla="*/ 777847 h 2915536"/>
                  <a:gd name="connsiteX28" fmla="*/ 1375854 w 5144179"/>
                  <a:gd name="connsiteY28" fmla="*/ 426783 h 2915536"/>
                  <a:gd name="connsiteX29" fmla="*/ 1312688 w 5144179"/>
                  <a:gd name="connsiteY29" fmla="*/ 230253 h 2915536"/>
                  <a:gd name="connsiteX30" fmla="*/ 1848027 w 5144179"/>
                  <a:gd name="connsiteY30" fmla="*/ 0 h 2915536"/>
                  <a:gd name="connsiteX31" fmla="*/ 2221476 w 5144179"/>
                  <a:gd name="connsiteY31" fmla="*/ 284880 h 2915536"/>
                  <a:gd name="connsiteX32" fmla="*/ 2438865 w 5144179"/>
                  <a:gd name="connsiteY32" fmla="*/ 444609 h 2915536"/>
                  <a:gd name="connsiteX0" fmla="*/ 2382034 w 5144179"/>
                  <a:gd name="connsiteY0" fmla="*/ 450924 h 2915536"/>
                  <a:gd name="connsiteX1" fmla="*/ 3134341 w 5144179"/>
                  <a:gd name="connsiteY1" fmla="*/ 113819 h 2915536"/>
                  <a:gd name="connsiteX2" fmla="*/ 3692233 w 5144179"/>
                  <a:gd name="connsiteY2" fmla="*/ 81161 h 2915536"/>
                  <a:gd name="connsiteX3" fmla="*/ 4095005 w 5144179"/>
                  <a:gd name="connsiteY3" fmla="*/ 326090 h 2915536"/>
                  <a:gd name="connsiteX4" fmla="*/ 4478726 w 5144179"/>
                  <a:gd name="connsiteY4" fmla="*/ 810504 h 2915536"/>
                  <a:gd name="connsiteX5" fmla="*/ 4476005 w 5144179"/>
                  <a:gd name="connsiteY5" fmla="*/ 1044547 h 2915536"/>
                  <a:gd name="connsiteX6" fmla="*/ 4503219 w 5144179"/>
                  <a:gd name="connsiteY6" fmla="*/ 968347 h 2915536"/>
                  <a:gd name="connsiteX7" fmla="*/ 4473283 w 5144179"/>
                  <a:gd name="connsiteY7" fmla="*/ 383240 h 2915536"/>
                  <a:gd name="connsiteX8" fmla="*/ 4541213 w 5144179"/>
                  <a:gd name="connsiteY8" fmla="*/ 125237 h 2915536"/>
                  <a:gd name="connsiteX9" fmla="*/ 4812270 w 5144179"/>
                  <a:gd name="connsiteY9" fmla="*/ 340995 h 2915536"/>
                  <a:gd name="connsiteX10" fmla="*/ 5134165 w 5144179"/>
                  <a:gd name="connsiteY10" fmla="*/ 905756 h 2915536"/>
                  <a:gd name="connsiteX11" fmla="*/ 5144179 w 5144179"/>
                  <a:gd name="connsiteY11" fmla="*/ 1726455 h 2915536"/>
                  <a:gd name="connsiteX12" fmla="*/ 5004069 w 5144179"/>
                  <a:gd name="connsiteY12" fmla="*/ 1921188 h 2915536"/>
                  <a:gd name="connsiteX13" fmla="*/ 4400570 w 5144179"/>
                  <a:gd name="connsiteY13" fmla="*/ 2438366 h 2915536"/>
                  <a:gd name="connsiteX14" fmla="*/ 3829601 w 5144179"/>
                  <a:gd name="connsiteY14" fmla="*/ 2752966 h 2915536"/>
                  <a:gd name="connsiteX15" fmla="*/ 3430994 w 5144179"/>
                  <a:gd name="connsiteY15" fmla="*/ 2907879 h 2915536"/>
                  <a:gd name="connsiteX16" fmla="*/ 3286287 w 5144179"/>
                  <a:gd name="connsiteY16" fmla="*/ 2915536 h 2915536"/>
                  <a:gd name="connsiteX17" fmla="*/ 2374221 w 5144179"/>
                  <a:gd name="connsiteY17" fmla="*/ 2513385 h 2915536"/>
                  <a:gd name="connsiteX18" fmla="*/ 1255791 w 5144179"/>
                  <a:gd name="connsiteY18" fmla="*/ 1842159 h 2915536"/>
                  <a:gd name="connsiteX19" fmla="*/ 924648 w 5144179"/>
                  <a:gd name="connsiteY19" fmla="*/ 1854128 h 2915536"/>
                  <a:gd name="connsiteX20" fmla="*/ 548111 w 5144179"/>
                  <a:gd name="connsiteY20" fmla="*/ 2217822 h 2915536"/>
                  <a:gd name="connsiteX21" fmla="*/ 44414 w 5144179"/>
                  <a:gd name="connsiteY21" fmla="*/ 2027750 h 2915536"/>
                  <a:gd name="connsiteX22" fmla="*/ 24492 w 5144179"/>
                  <a:gd name="connsiteY22" fmla="*/ 1589810 h 2915536"/>
                  <a:gd name="connsiteX23" fmla="*/ 0 w 5144179"/>
                  <a:gd name="connsiteY23" fmla="*/ 723291 h 2915536"/>
                  <a:gd name="connsiteX24" fmla="*/ 430346 w 5144179"/>
                  <a:gd name="connsiteY24" fmla="*/ 595386 h 2915536"/>
                  <a:gd name="connsiteX25" fmla="*/ 1201573 w 5144179"/>
                  <a:gd name="connsiteY25" fmla="*/ 1040721 h 2915536"/>
                  <a:gd name="connsiteX26" fmla="*/ 1370623 w 5144179"/>
                  <a:gd name="connsiteY26" fmla="*/ 897592 h 2915536"/>
                  <a:gd name="connsiteX27" fmla="*/ 1487876 w 5144179"/>
                  <a:gd name="connsiteY27" fmla="*/ 777847 h 2915536"/>
                  <a:gd name="connsiteX28" fmla="*/ 1375854 w 5144179"/>
                  <a:gd name="connsiteY28" fmla="*/ 426783 h 2915536"/>
                  <a:gd name="connsiteX29" fmla="*/ 1312688 w 5144179"/>
                  <a:gd name="connsiteY29" fmla="*/ 230253 h 2915536"/>
                  <a:gd name="connsiteX30" fmla="*/ 1848027 w 5144179"/>
                  <a:gd name="connsiteY30" fmla="*/ 0 h 2915536"/>
                  <a:gd name="connsiteX31" fmla="*/ 2221476 w 5144179"/>
                  <a:gd name="connsiteY31" fmla="*/ 284880 h 2915536"/>
                  <a:gd name="connsiteX32" fmla="*/ 2382034 w 5144179"/>
                  <a:gd name="connsiteY32" fmla="*/ 450924 h 2915536"/>
                  <a:gd name="connsiteX0" fmla="*/ 2382034 w 5144179"/>
                  <a:gd name="connsiteY0" fmla="*/ 450924 h 2915536"/>
                  <a:gd name="connsiteX1" fmla="*/ 3064881 w 5144179"/>
                  <a:gd name="connsiteY1" fmla="*/ 88563 h 2915536"/>
                  <a:gd name="connsiteX2" fmla="*/ 3692233 w 5144179"/>
                  <a:gd name="connsiteY2" fmla="*/ 81161 h 2915536"/>
                  <a:gd name="connsiteX3" fmla="*/ 4095005 w 5144179"/>
                  <a:gd name="connsiteY3" fmla="*/ 326090 h 2915536"/>
                  <a:gd name="connsiteX4" fmla="*/ 4478726 w 5144179"/>
                  <a:gd name="connsiteY4" fmla="*/ 810504 h 2915536"/>
                  <a:gd name="connsiteX5" fmla="*/ 4476005 w 5144179"/>
                  <a:gd name="connsiteY5" fmla="*/ 1044547 h 2915536"/>
                  <a:gd name="connsiteX6" fmla="*/ 4503219 w 5144179"/>
                  <a:gd name="connsiteY6" fmla="*/ 968347 h 2915536"/>
                  <a:gd name="connsiteX7" fmla="*/ 4473283 w 5144179"/>
                  <a:gd name="connsiteY7" fmla="*/ 383240 h 2915536"/>
                  <a:gd name="connsiteX8" fmla="*/ 4541213 w 5144179"/>
                  <a:gd name="connsiteY8" fmla="*/ 125237 h 2915536"/>
                  <a:gd name="connsiteX9" fmla="*/ 4812270 w 5144179"/>
                  <a:gd name="connsiteY9" fmla="*/ 340995 h 2915536"/>
                  <a:gd name="connsiteX10" fmla="*/ 5134165 w 5144179"/>
                  <a:gd name="connsiteY10" fmla="*/ 905756 h 2915536"/>
                  <a:gd name="connsiteX11" fmla="*/ 5144179 w 5144179"/>
                  <a:gd name="connsiteY11" fmla="*/ 1726455 h 2915536"/>
                  <a:gd name="connsiteX12" fmla="*/ 5004069 w 5144179"/>
                  <a:gd name="connsiteY12" fmla="*/ 1921188 h 2915536"/>
                  <a:gd name="connsiteX13" fmla="*/ 4400570 w 5144179"/>
                  <a:gd name="connsiteY13" fmla="*/ 2438366 h 2915536"/>
                  <a:gd name="connsiteX14" fmla="*/ 3829601 w 5144179"/>
                  <a:gd name="connsiteY14" fmla="*/ 2752966 h 2915536"/>
                  <a:gd name="connsiteX15" fmla="*/ 3430994 w 5144179"/>
                  <a:gd name="connsiteY15" fmla="*/ 2907879 h 2915536"/>
                  <a:gd name="connsiteX16" fmla="*/ 3286287 w 5144179"/>
                  <a:gd name="connsiteY16" fmla="*/ 2915536 h 2915536"/>
                  <a:gd name="connsiteX17" fmla="*/ 2374221 w 5144179"/>
                  <a:gd name="connsiteY17" fmla="*/ 2513385 h 2915536"/>
                  <a:gd name="connsiteX18" fmla="*/ 1255791 w 5144179"/>
                  <a:gd name="connsiteY18" fmla="*/ 1842159 h 2915536"/>
                  <a:gd name="connsiteX19" fmla="*/ 924648 w 5144179"/>
                  <a:gd name="connsiteY19" fmla="*/ 1854128 h 2915536"/>
                  <a:gd name="connsiteX20" fmla="*/ 548111 w 5144179"/>
                  <a:gd name="connsiteY20" fmla="*/ 2217822 h 2915536"/>
                  <a:gd name="connsiteX21" fmla="*/ 44414 w 5144179"/>
                  <a:gd name="connsiteY21" fmla="*/ 2027750 h 2915536"/>
                  <a:gd name="connsiteX22" fmla="*/ 24492 w 5144179"/>
                  <a:gd name="connsiteY22" fmla="*/ 1589810 h 2915536"/>
                  <a:gd name="connsiteX23" fmla="*/ 0 w 5144179"/>
                  <a:gd name="connsiteY23" fmla="*/ 723291 h 2915536"/>
                  <a:gd name="connsiteX24" fmla="*/ 430346 w 5144179"/>
                  <a:gd name="connsiteY24" fmla="*/ 595386 h 2915536"/>
                  <a:gd name="connsiteX25" fmla="*/ 1201573 w 5144179"/>
                  <a:gd name="connsiteY25" fmla="*/ 1040721 h 2915536"/>
                  <a:gd name="connsiteX26" fmla="*/ 1370623 w 5144179"/>
                  <a:gd name="connsiteY26" fmla="*/ 897592 h 2915536"/>
                  <a:gd name="connsiteX27" fmla="*/ 1487876 w 5144179"/>
                  <a:gd name="connsiteY27" fmla="*/ 777847 h 2915536"/>
                  <a:gd name="connsiteX28" fmla="*/ 1375854 w 5144179"/>
                  <a:gd name="connsiteY28" fmla="*/ 426783 h 2915536"/>
                  <a:gd name="connsiteX29" fmla="*/ 1312688 w 5144179"/>
                  <a:gd name="connsiteY29" fmla="*/ 230253 h 2915536"/>
                  <a:gd name="connsiteX30" fmla="*/ 1848027 w 5144179"/>
                  <a:gd name="connsiteY30" fmla="*/ 0 h 2915536"/>
                  <a:gd name="connsiteX31" fmla="*/ 2221476 w 5144179"/>
                  <a:gd name="connsiteY31" fmla="*/ 284880 h 2915536"/>
                  <a:gd name="connsiteX32" fmla="*/ 2382034 w 5144179"/>
                  <a:gd name="connsiteY32" fmla="*/ 450924 h 2915536"/>
                  <a:gd name="connsiteX0" fmla="*/ 2344147 w 5144179"/>
                  <a:gd name="connsiteY0" fmla="*/ 419351 h 2915536"/>
                  <a:gd name="connsiteX1" fmla="*/ 3064881 w 5144179"/>
                  <a:gd name="connsiteY1" fmla="*/ 88563 h 2915536"/>
                  <a:gd name="connsiteX2" fmla="*/ 3692233 w 5144179"/>
                  <a:gd name="connsiteY2" fmla="*/ 81161 h 2915536"/>
                  <a:gd name="connsiteX3" fmla="*/ 4095005 w 5144179"/>
                  <a:gd name="connsiteY3" fmla="*/ 326090 h 2915536"/>
                  <a:gd name="connsiteX4" fmla="*/ 4478726 w 5144179"/>
                  <a:gd name="connsiteY4" fmla="*/ 810504 h 2915536"/>
                  <a:gd name="connsiteX5" fmla="*/ 4476005 w 5144179"/>
                  <a:gd name="connsiteY5" fmla="*/ 1044547 h 2915536"/>
                  <a:gd name="connsiteX6" fmla="*/ 4503219 w 5144179"/>
                  <a:gd name="connsiteY6" fmla="*/ 968347 h 2915536"/>
                  <a:gd name="connsiteX7" fmla="*/ 4473283 w 5144179"/>
                  <a:gd name="connsiteY7" fmla="*/ 383240 h 2915536"/>
                  <a:gd name="connsiteX8" fmla="*/ 4541213 w 5144179"/>
                  <a:gd name="connsiteY8" fmla="*/ 125237 h 2915536"/>
                  <a:gd name="connsiteX9" fmla="*/ 4812270 w 5144179"/>
                  <a:gd name="connsiteY9" fmla="*/ 340995 h 2915536"/>
                  <a:gd name="connsiteX10" fmla="*/ 5134165 w 5144179"/>
                  <a:gd name="connsiteY10" fmla="*/ 905756 h 2915536"/>
                  <a:gd name="connsiteX11" fmla="*/ 5144179 w 5144179"/>
                  <a:gd name="connsiteY11" fmla="*/ 1726455 h 2915536"/>
                  <a:gd name="connsiteX12" fmla="*/ 5004069 w 5144179"/>
                  <a:gd name="connsiteY12" fmla="*/ 1921188 h 2915536"/>
                  <a:gd name="connsiteX13" fmla="*/ 4400570 w 5144179"/>
                  <a:gd name="connsiteY13" fmla="*/ 2438366 h 2915536"/>
                  <a:gd name="connsiteX14" fmla="*/ 3829601 w 5144179"/>
                  <a:gd name="connsiteY14" fmla="*/ 2752966 h 2915536"/>
                  <a:gd name="connsiteX15" fmla="*/ 3430994 w 5144179"/>
                  <a:gd name="connsiteY15" fmla="*/ 2907879 h 2915536"/>
                  <a:gd name="connsiteX16" fmla="*/ 3286287 w 5144179"/>
                  <a:gd name="connsiteY16" fmla="*/ 2915536 h 2915536"/>
                  <a:gd name="connsiteX17" fmla="*/ 2374221 w 5144179"/>
                  <a:gd name="connsiteY17" fmla="*/ 2513385 h 2915536"/>
                  <a:gd name="connsiteX18" fmla="*/ 1255791 w 5144179"/>
                  <a:gd name="connsiteY18" fmla="*/ 1842159 h 2915536"/>
                  <a:gd name="connsiteX19" fmla="*/ 924648 w 5144179"/>
                  <a:gd name="connsiteY19" fmla="*/ 1854128 h 2915536"/>
                  <a:gd name="connsiteX20" fmla="*/ 548111 w 5144179"/>
                  <a:gd name="connsiteY20" fmla="*/ 2217822 h 2915536"/>
                  <a:gd name="connsiteX21" fmla="*/ 44414 w 5144179"/>
                  <a:gd name="connsiteY21" fmla="*/ 2027750 h 2915536"/>
                  <a:gd name="connsiteX22" fmla="*/ 24492 w 5144179"/>
                  <a:gd name="connsiteY22" fmla="*/ 1589810 h 2915536"/>
                  <a:gd name="connsiteX23" fmla="*/ 0 w 5144179"/>
                  <a:gd name="connsiteY23" fmla="*/ 723291 h 2915536"/>
                  <a:gd name="connsiteX24" fmla="*/ 430346 w 5144179"/>
                  <a:gd name="connsiteY24" fmla="*/ 595386 h 2915536"/>
                  <a:gd name="connsiteX25" fmla="*/ 1201573 w 5144179"/>
                  <a:gd name="connsiteY25" fmla="*/ 1040721 h 2915536"/>
                  <a:gd name="connsiteX26" fmla="*/ 1370623 w 5144179"/>
                  <a:gd name="connsiteY26" fmla="*/ 897592 h 2915536"/>
                  <a:gd name="connsiteX27" fmla="*/ 1487876 w 5144179"/>
                  <a:gd name="connsiteY27" fmla="*/ 777847 h 2915536"/>
                  <a:gd name="connsiteX28" fmla="*/ 1375854 w 5144179"/>
                  <a:gd name="connsiteY28" fmla="*/ 426783 h 2915536"/>
                  <a:gd name="connsiteX29" fmla="*/ 1312688 w 5144179"/>
                  <a:gd name="connsiteY29" fmla="*/ 230253 h 2915536"/>
                  <a:gd name="connsiteX30" fmla="*/ 1848027 w 5144179"/>
                  <a:gd name="connsiteY30" fmla="*/ 0 h 2915536"/>
                  <a:gd name="connsiteX31" fmla="*/ 2221476 w 5144179"/>
                  <a:gd name="connsiteY31" fmla="*/ 284880 h 2915536"/>
                  <a:gd name="connsiteX32" fmla="*/ 2344147 w 5144179"/>
                  <a:gd name="connsiteY32" fmla="*/ 419351 h 2915536"/>
                  <a:gd name="connsiteX0" fmla="*/ 2344147 w 5144179"/>
                  <a:gd name="connsiteY0" fmla="*/ 432908 h 2929093"/>
                  <a:gd name="connsiteX1" fmla="*/ 3064881 w 5144179"/>
                  <a:gd name="connsiteY1" fmla="*/ 102120 h 2929093"/>
                  <a:gd name="connsiteX2" fmla="*/ 3761693 w 5144179"/>
                  <a:gd name="connsiteY2" fmla="*/ 0 h 2929093"/>
                  <a:gd name="connsiteX3" fmla="*/ 4095005 w 5144179"/>
                  <a:gd name="connsiteY3" fmla="*/ 339647 h 2929093"/>
                  <a:gd name="connsiteX4" fmla="*/ 4478726 w 5144179"/>
                  <a:gd name="connsiteY4" fmla="*/ 824061 h 2929093"/>
                  <a:gd name="connsiteX5" fmla="*/ 4476005 w 5144179"/>
                  <a:gd name="connsiteY5" fmla="*/ 1058104 h 2929093"/>
                  <a:gd name="connsiteX6" fmla="*/ 4503219 w 5144179"/>
                  <a:gd name="connsiteY6" fmla="*/ 981904 h 2929093"/>
                  <a:gd name="connsiteX7" fmla="*/ 4473283 w 5144179"/>
                  <a:gd name="connsiteY7" fmla="*/ 396797 h 2929093"/>
                  <a:gd name="connsiteX8" fmla="*/ 4541213 w 5144179"/>
                  <a:gd name="connsiteY8" fmla="*/ 138794 h 2929093"/>
                  <a:gd name="connsiteX9" fmla="*/ 4812270 w 5144179"/>
                  <a:gd name="connsiteY9" fmla="*/ 354552 h 2929093"/>
                  <a:gd name="connsiteX10" fmla="*/ 5134165 w 5144179"/>
                  <a:gd name="connsiteY10" fmla="*/ 919313 h 2929093"/>
                  <a:gd name="connsiteX11" fmla="*/ 5144179 w 5144179"/>
                  <a:gd name="connsiteY11" fmla="*/ 1740012 h 2929093"/>
                  <a:gd name="connsiteX12" fmla="*/ 5004069 w 5144179"/>
                  <a:gd name="connsiteY12" fmla="*/ 1934745 h 2929093"/>
                  <a:gd name="connsiteX13" fmla="*/ 4400570 w 5144179"/>
                  <a:gd name="connsiteY13" fmla="*/ 2451923 h 2929093"/>
                  <a:gd name="connsiteX14" fmla="*/ 3829601 w 5144179"/>
                  <a:gd name="connsiteY14" fmla="*/ 2766523 h 2929093"/>
                  <a:gd name="connsiteX15" fmla="*/ 3430994 w 5144179"/>
                  <a:gd name="connsiteY15" fmla="*/ 2921436 h 2929093"/>
                  <a:gd name="connsiteX16" fmla="*/ 3286287 w 5144179"/>
                  <a:gd name="connsiteY16" fmla="*/ 2929093 h 2929093"/>
                  <a:gd name="connsiteX17" fmla="*/ 2374221 w 5144179"/>
                  <a:gd name="connsiteY17" fmla="*/ 2526942 h 2929093"/>
                  <a:gd name="connsiteX18" fmla="*/ 1255791 w 5144179"/>
                  <a:gd name="connsiteY18" fmla="*/ 1855716 h 2929093"/>
                  <a:gd name="connsiteX19" fmla="*/ 924648 w 5144179"/>
                  <a:gd name="connsiteY19" fmla="*/ 1867685 h 2929093"/>
                  <a:gd name="connsiteX20" fmla="*/ 548111 w 5144179"/>
                  <a:gd name="connsiteY20" fmla="*/ 2231379 h 2929093"/>
                  <a:gd name="connsiteX21" fmla="*/ 44414 w 5144179"/>
                  <a:gd name="connsiteY21" fmla="*/ 2041307 h 2929093"/>
                  <a:gd name="connsiteX22" fmla="*/ 24492 w 5144179"/>
                  <a:gd name="connsiteY22" fmla="*/ 1603367 h 2929093"/>
                  <a:gd name="connsiteX23" fmla="*/ 0 w 5144179"/>
                  <a:gd name="connsiteY23" fmla="*/ 736848 h 2929093"/>
                  <a:gd name="connsiteX24" fmla="*/ 430346 w 5144179"/>
                  <a:gd name="connsiteY24" fmla="*/ 608943 h 2929093"/>
                  <a:gd name="connsiteX25" fmla="*/ 1201573 w 5144179"/>
                  <a:gd name="connsiteY25" fmla="*/ 1054278 h 2929093"/>
                  <a:gd name="connsiteX26" fmla="*/ 1370623 w 5144179"/>
                  <a:gd name="connsiteY26" fmla="*/ 911149 h 2929093"/>
                  <a:gd name="connsiteX27" fmla="*/ 1487876 w 5144179"/>
                  <a:gd name="connsiteY27" fmla="*/ 791404 h 2929093"/>
                  <a:gd name="connsiteX28" fmla="*/ 1375854 w 5144179"/>
                  <a:gd name="connsiteY28" fmla="*/ 440340 h 2929093"/>
                  <a:gd name="connsiteX29" fmla="*/ 1312688 w 5144179"/>
                  <a:gd name="connsiteY29" fmla="*/ 243810 h 2929093"/>
                  <a:gd name="connsiteX30" fmla="*/ 1848027 w 5144179"/>
                  <a:gd name="connsiteY30" fmla="*/ 13557 h 2929093"/>
                  <a:gd name="connsiteX31" fmla="*/ 2221476 w 5144179"/>
                  <a:gd name="connsiteY31" fmla="*/ 298437 h 2929093"/>
                  <a:gd name="connsiteX32" fmla="*/ 2344147 w 5144179"/>
                  <a:gd name="connsiteY32" fmla="*/ 432908 h 2929093"/>
                  <a:gd name="connsiteX0" fmla="*/ 2344147 w 5144179"/>
                  <a:gd name="connsiteY0" fmla="*/ 432908 h 2929093"/>
                  <a:gd name="connsiteX1" fmla="*/ 3064881 w 5144179"/>
                  <a:gd name="connsiteY1" fmla="*/ 102120 h 2929093"/>
                  <a:gd name="connsiteX2" fmla="*/ 3761693 w 5144179"/>
                  <a:gd name="connsiteY2" fmla="*/ 0 h 2929093"/>
                  <a:gd name="connsiteX3" fmla="*/ 4290757 w 5144179"/>
                  <a:gd name="connsiteY3" fmla="*/ 339645 h 2929093"/>
                  <a:gd name="connsiteX4" fmla="*/ 4478726 w 5144179"/>
                  <a:gd name="connsiteY4" fmla="*/ 824061 h 2929093"/>
                  <a:gd name="connsiteX5" fmla="*/ 4476005 w 5144179"/>
                  <a:gd name="connsiteY5" fmla="*/ 1058104 h 2929093"/>
                  <a:gd name="connsiteX6" fmla="*/ 4503219 w 5144179"/>
                  <a:gd name="connsiteY6" fmla="*/ 981904 h 2929093"/>
                  <a:gd name="connsiteX7" fmla="*/ 4473283 w 5144179"/>
                  <a:gd name="connsiteY7" fmla="*/ 396797 h 2929093"/>
                  <a:gd name="connsiteX8" fmla="*/ 4541213 w 5144179"/>
                  <a:gd name="connsiteY8" fmla="*/ 138794 h 2929093"/>
                  <a:gd name="connsiteX9" fmla="*/ 4812270 w 5144179"/>
                  <a:gd name="connsiteY9" fmla="*/ 354552 h 2929093"/>
                  <a:gd name="connsiteX10" fmla="*/ 5134165 w 5144179"/>
                  <a:gd name="connsiteY10" fmla="*/ 919313 h 2929093"/>
                  <a:gd name="connsiteX11" fmla="*/ 5144179 w 5144179"/>
                  <a:gd name="connsiteY11" fmla="*/ 1740012 h 2929093"/>
                  <a:gd name="connsiteX12" fmla="*/ 5004069 w 5144179"/>
                  <a:gd name="connsiteY12" fmla="*/ 1934745 h 2929093"/>
                  <a:gd name="connsiteX13" fmla="*/ 4400570 w 5144179"/>
                  <a:gd name="connsiteY13" fmla="*/ 2451923 h 2929093"/>
                  <a:gd name="connsiteX14" fmla="*/ 3829601 w 5144179"/>
                  <a:gd name="connsiteY14" fmla="*/ 2766523 h 2929093"/>
                  <a:gd name="connsiteX15" fmla="*/ 3430994 w 5144179"/>
                  <a:gd name="connsiteY15" fmla="*/ 2921436 h 2929093"/>
                  <a:gd name="connsiteX16" fmla="*/ 3286287 w 5144179"/>
                  <a:gd name="connsiteY16" fmla="*/ 2929093 h 2929093"/>
                  <a:gd name="connsiteX17" fmla="*/ 2374221 w 5144179"/>
                  <a:gd name="connsiteY17" fmla="*/ 2526942 h 2929093"/>
                  <a:gd name="connsiteX18" fmla="*/ 1255791 w 5144179"/>
                  <a:gd name="connsiteY18" fmla="*/ 1855716 h 2929093"/>
                  <a:gd name="connsiteX19" fmla="*/ 924648 w 5144179"/>
                  <a:gd name="connsiteY19" fmla="*/ 1867685 h 2929093"/>
                  <a:gd name="connsiteX20" fmla="*/ 548111 w 5144179"/>
                  <a:gd name="connsiteY20" fmla="*/ 2231379 h 2929093"/>
                  <a:gd name="connsiteX21" fmla="*/ 44414 w 5144179"/>
                  <a:gd name="connsiteY21" fmla="*/ 2041307 h 2929093"/>
                  <a:gd name="connsiteX22" fmla="*/ 24492 w 5144179"/>
                  <a:gd name="connsiteY22" fmla="*/ 1603367 h 2929093"/>
                  <a:gd name="connsiteX23" fmla="*/ 0 w 5144179"/>
                  <a:gd name="connsiteY23" fmla="*/ 736848 h 2929093"/>
                  <a:gd name="connsiteX24" fmla="*/ 430346 w 5144179"/>
                  <a:gd name="connsiteY24" fmla="*/ 608943 h 2929093"/>
                  <a:gd name="connsiteX25" fmla="*/ 1201573 w 5144179"/>
                  <a:gd name="connsiteY25" fmla="*/ 1054278 h 2929093"/>
                  <a:gd name="connsiteX26" fmla="*/ 1370623 w 5144179"/>
                  <a:gd name="connsiteY26" fmla="*/ 911149 h 2929093"/>
                  <a:gd name="connsiteX27" fmla="*/ 1487876 w 5144179"/>
                  <a:gd name="connsiteY27" fmla="*/ 791404 h 2929093"/>
                  <a:gd name="connsiteX28" fmla="*/ 1375854 w 5144179"/>
                  <a:gd name="connsiteY28" fmla="*/ 440340 h 2929093"/>
                  <a:gd name="connsiteX29" fmla="*/ 1312688 w 5144179"/>
                  <a:gd name="connsiteY29" fmla="*/ 243810 h 2929093"/>
                  <a:gd name="connsiteX30" fmla="*/ 1848027 w 5144179"/>
                  <a:gd name="connsiteY30" fmla="*/ 13557 h 2929093"/>
                  <a:gd name="connsiteX31" fmla="*/ 2221476 w 5144179"/>
                  <a:gd name="connsiteY31" fmla="*/ 298437 h 2929093"/>
                  <a:gd name="connsiteX32" fmla="*/ 2344147 w 5144179"/>
                  <a:gd name="connsiteY32" fmla="*/ 432908 h 2929093"/>
                  <a:gd name="connsiteX0" fmla="*/ 2344147 w 5144179"/>
                  <a:gd name="connsiteY0" fmla="*/ 420279 h 2916464"/>
                  <a:gd name="connsiteX1" fmla="*/ 3064881 w 5144179"/>
                  <a:gd name="connsiteY1" fmla="*/ 89491 h 2916464"/>
                  <a:gd name="connsiteX2" fmla="*/ 3761693 w 5144179"/>
                  <a:gd name="connsiteY2" fmla="*/ 0 h 2916464"/>
                  <a:gd name="connsiteX3" fmla="*/ 4290757 w 5144179"/>
                  <a:gd name="connsiteY3" fmla="*/ 327016 h 2916464"/>
                  <a:gd name="connsiteX4" fmla="*/ 4478726 w 5144179"/>
                  <a:gd name="connsiteY4" fmla="*/ 811432 h 2916464"/>
                  <a:gd name="connsiteX5" fmla="*/ 4476005 w 5144179"/>
                  <a:gd name="connsiteY5" fmla="*/ 1045475 h 2916464"/>
                  <a:gd name="connsiteX6" fmla="*/ 4503219 w 5144179"/>
                  <a:gd name="connsiteY6" fmla="*/ 969275 h 2916464"/>
                  <a:gd name="connsiteX7" fmla="*/ 4473283 w 5144179"/>
                  <a:gd name="connsiteY7" fmla="*/ 384168 h 2916464"/>
                  <a:gd name="connsiteX8" fmla="*/ 4541213 w 5144179"/>
                  <a:gd name="connsiteY8" fmla="*/ 126165 h 2916464"/>
                  <a:gd name="connsiteX9" fmla="*/ 4812270 w 5144179"/>
                  <a:gd name="connsiteY9" fmla="*/ 341923 h 2916464"/>
                  <a:gd name="connsiteX10" fmla="*/ 5134165 w 5144179"/>
                  <a:gd name="connsiteY10" fmla="*/ 906684 h 2916464"/>
                  <a:gd name="connsiteX11" fmla="*/ 5144179 w 5144179"/>
                  <a:gd name="connsiteY11" fmla="*/ 1727383 h 2916464"/>
                  <a:gd name="connsiteX12" fmla="*/ 5004069 w 5144179"/>
                  <a:gd name="connsiteY12" fmla="*/ 1922116 h 2916464"/>
                  <a:gd name="connsiteX13" fmla="*/ 4400570 w 5144179"/>
                  <a:gd name="connsiteY13" fmla="*/ 2439294 h 2916464"/>
                  <a:gd name="connsiteX14" fmla="*/ 3829601 w 5144179"/>
                  <a:gd name="connsiteY14" fmla="*/ 2753894 h 2916464"/>
                  <a:gd name="connsiteX15" fmla="*/ 3430994 w 5144179"/>
                  <a:gd name="connsiteY15" fmla="*/ 2908807 h 2916464"/>
                  <a:gd name="connsiteX16" fmla="*/ 3286287 w 5144179"/>
                  <a:gd name="connsiteY16" fmla="*/ 2916464 h 2916464"/>
                  <a:gd name="connsiteX17" fmla="*/ 2374221 w 5144179"/>
                  <a:gd name="connsiteY17" fmla="*/ 2514313 h 2916464"/>
                  <a:gd name="connsiteX18" fmla="*/ 1255791 w 5144179"/>
                  <a:gd name="connsiteY18" fmla="*/ 1843087 h 2916464"/>
                  <a:gd name="connsiteX19" fmla="*/ 924648 w 5144179"/>
                  <a:gd name="connsiteY19" fmla="*/ 1855056 h 2916464"/>
                  <a:gd name="connsiteX20" fmla="*/ 548111 w 5144179"/>
                  <a:gd name="connsiteY20" fmla="*/ 2218750 h 2916464"/>
                  <a:gd name="connsiteX21" fmla="*/ 44414 w 5144179"/>
                  <a:gd name="connsiteY21" fmla="*/ 2028678 h 2916464"/>
                  <a:gd name="connsiteX22" fmla="*/ 24492 w 5144179"/>
                  <a:gd name="connsiteY22" fmla="*/ 1590738 h 2916464"/>
                  <a:gd name="connsiteX23" fmla="*/ 0 w 5144179"/>
                  <a:gd name="connsiteY23" fmla="*/ 724219 h 2916464"/>
                  <a:gd name="connsiteX24" fmla="*/ 430346 w 5144179"/>
                  <a:gd name="connsiteY24" fmla="*/ 596314 h 2916464"/>
                  <a:gd name="connsiteX25" fmla="*/ 1201573 w 5144179"/>
                  <a:gd name="connsiteY25" fmla="*/ 1041649 h 2916464"/>
                  <a:gd name="connsiteX26" fmla="*/ 1370623 w 5144179"/>
                  <a:gd name="connsiteY26" fmla="*/ 898520 h 2916464"/>
                  <a:gd name="connsiteX27" fmla="*/ 1487876 w 5144179"/>
                  <a:gd name="connsiteY27" fmla="*/ 778775 h 2916464"/>
                  <a:gd name="connsiteX28" fmla="*/ 1375854 w 5144179"/>
                  <a:gd name="connsiteY28" fmla="*/ 427711 h 2916464"/>
                  <a:gd name="connsiteX29" fmla="*/ 1312688 w 5144179"/>
                  <a:gd name="connsiteY29" fmla="*/ 231181 h 2916464"/>
                  <a:gd name="connsiteX30" fmla="*/ 1848027 w 5144179"/>
                  <a:gd name="connsiteY30" fmla="*/ 928 h 2916464"/>
                  <a:gd name="connsiteX31" fmla="*/ 2221476 w 5144179"/>
                  <a:gd name="connsiteY31" fmla="*/ 285808 h 2916464"/>
                  <a:gd name="connsiteX32" fmla="*/ 2344147 w 5144179"/>
                  <a:gd name="connsiteY32" fmla="*/ 420279 h 2916464"/>
                  <a:gd name="connsiteX0" fmla="*/ 2344147 w 5144179"/>
                  <a:gd name="connsiteY0" fmla="*/ 420279 h 2916464"/>
                  <a:gd name="connsiteX1" fmla="*/ 3064881 w 5144179"/>
                  <a:gd name="connsiteY1" fmla="*/ 89491 h 2916464"/>
                  <a:gd name="connsiteX2" fmla="*/ 3761693 w 5144179"/>
                  <a:gd name="connsiteY2" fmla="*/ 0 h 2916464"/>
                  <a:gd name="connsiteX3" fmla="*/ 4290757 w 5144179"/>
                  <a:gd name="connsiteY3" fmla="*/ 327016 h 2916464"/>
                  <a:gd name="connsiteX4" fmla="*/ 4478726 w 5144179"/>
                  <a:gd name="connsiteY4" fmla="*/ 811432 h 2916464"/>
                  <a:gd name="connsiteX5" fmla="*/ 4503219 w 5144179"/>
                  <a:gd name="connsiteY5" fmla="*/ 969275 h 2916464"/>
                  <a:gd name="connsiteX6" fmla="*/ 4473283 w 5144179"/>
                  <a:gd name="connsiteY6" fmla="*/ 384168 h 2916464"/>
                  <a:gd name="connsiteX7" fmla="*/ 4541213 w 5144179"/>
                  <a:gd name="connsiteY7" fmla="*/ 126165 h 2916464"/>
                  <a:gd name="connsiteX8" fmla="*/ 4812270 w 5144179"/>
                  <a:gd name="connsiteY8" fmla="*/ 341923 h 2916464"/>
                  <a:gd name="connsiteX9" fmla="*/ 5134165 w 5144179"/>
                  <a:gd name="connsiteY9" fmla="*/ 906684 h 2916464"/>
                  <a:gd name="connsiteX10" fmla="*/ 5144179 w 5144179"/>
                  <a:gd name="connsiteY10" fmla="*/ 1727383 h 2916464"/>
                  <a:gd name="connsiteX11" fmla="*/ 5004069 w 5144179"/>
                  <a:gd name="connsiteY11" fmla="*/ 1922116 h 2916464"/>
                  <a:gd name="connsiteX12" fmla="*/ 4400570 w 5144179"/>
                  <a:gd name="connsiteY12" fmla="*/ 2439294 h 2916464"/>
                  <a:gd name="connsiteX13" fmla="*/ 3829601 w 5144179"/>
                  <a:gd name="connsiteY13" fmla="*/ 2753894 h 2916464"/>
                  <a:gd name="connsiteX14" fmla="*/ 3430994 w 5144179"/>
                  <a:gd name="connsiteY14" fmla="*/ 2908807 h 2916464"/>
                  <a:gd name="connsiteX15" fmla="*/ 3286287 w 5144179"/>
                  <a:gd name="connsiteY15" fmla="*/ 2916464 h 2916464"/>
                  <a:gd name="connsiteX16" fmla="*/ 2374221 w 5144179"/>
                  <a:gd name="connsiteY16" fmla="*/ 2514313 h 2916464"/>
                  <a:gd name="connsiteX17" fmla="*/ 1255791 w 5144179"/>
                  <a:gd name="connsiteY17" fmla="*/ 1843087 h 2916464"/>
                  <a:gd name="connsiteX18" fmla="*/ 924648 w 5144179"/>
                  <a:gd name="connsiteY18" fmla="*/ 1855056 h 2916464"/>
                  <a:gd name="connsiteX19" fmla="*/ 548111 w 5144179"/>
                  <a:gd name="connsiteY19" fmla="*/ 2218750 h 2916464"/>
                  <a:gd name="connsiteX20" fmla="*/ 44414 w 5144179"/>
                  <a:gd name="connsiteY20" fmla="*/ 2028678 h 2916464"/>
                  <a:gd name="connsiteX21" fmla="*/ 24492 w 5144179"/>
                  <a:gd name="connsiteY21" fmla="*/ 1590738 h 2916464"/>
                  <a:gd name="connsiteX22" fmla="*/ 0 w 5144179"/>
                  <a:gd name="connsiteY22" fmla="*/ 724219 h 2916464"/>
                  <a:gd name="connsiteX23" fmla="*/ 430346 w 5144179"/>
                  <a:gd name="connsiteY23" fmla="*/ 596314 h 2916464"/>
                  <a:gd name="connsiteX24" fmla="*/ 1201573 w 5144179"/>
                  <a:gd name="connsiteY24" fmla="*/ 1041649 h 2916464"/>
                  <a:gd name="connsiteX25" fmla="*/ 1370623 w 5144179"/>
                  <a:gd name="connsiteY25" fmla="*/ 898520 h 2916464"/>
                  <a:gd name="connsiteX26" fmla="*/ 1487876 w 5144179"/>
                  <a:gd name="connsiteY26" fmla="*/ 778775 h 2916464"/>
                  <a:gd name="connsiteX27" fmla="*/ 1375854 w 5144179"/>
                  <a:gd name="connsiteY27" fmla="*/ 427711 h 2916464"/>
                  <a:gd name="connsiteX28" fmla="*/ 1312688 w 5144179"/>
                  <a:gd name="connsiteY28" fmla="*/ 231181 h 2916464"/>
                  <a:gd name="connsiteX29" fmla="*/ 1848027 w 5144179"/>
                  <a:gd name="connsiteY29" fmla="*/ 928 h 2916464"/>
                  <a:gd name="connsiteX30" fmla="*/ 2221476 w 5144179"/>
                  <a:gd name="connsiteY30" fmla="*/ 285808 h 2916464"/>
                  <a:gd name="connsiteX31" fmla="*/ 2344147 w 5144179"/>
                  <a:gd name="connsiteY31" fmla="*/ 420279 h 2916464"/>
                  <a:gd name="connsiteX0" fmla="*/ 2344147 w 5144179"/>
                  <a:gd name="connsiteY0" fmla="*/ 420279 h 2916464"/>
                  <a:gd name="connsiteX1" fmla="*/ 3064881 w 5144179"/>
                  <a:gd name="connsiteY1" fmla="*/ 89491 h 2916464"/>
                  <a:gd name="connsiteX2" fmla="*/ 3761693 w 5144179"/>
                  <a:gd name="connsiteY2" fmla="*/ 0 h 2916464"/>
                  <a:gd name="connsiteX3" fmla="*/ 4290757 w 5144179"/>
                  <a:gd name="connsiteY3" fmla="*/ 327016 h 2916464"/>
                  <a:gd name="connsiteX4" fmla="*/ 4478726 w 5144179"/>
                  <a:gd name="connsiteY4" fmla="*/ 811432 h 2916464"/>
                  <a:gd name="connsiteX5" fmla="*/ 4473283 w 5144179"/>
                  <a:gd name="connsiteY5" fmla="*/ 384168 h 2916464"/>
                  <a:gd name="connsiteX6" fmla="*/ 4541213 w 5144179"/>
                  <a:gd name="connsiteY6" fmla="*/ 126165 h 2916464"/>
                  <a:gd name="connsiteX7" fmla="*/ 4812270 w 5144179"/>
                  <a:gd name="connsiteY7" fmla="*/ 341923 h 2916464"/>
                  <a:gd name="connsiteX8" fmla="*/ 5134165 w 5144179"/>
                  <a:gd name="connsiteY8" fmla="*/ 906684 h 2916464"/>
                  <a:gd name="connsiteX9" fmla="*/ 5144179 w 5144179"/>
                  <a:gd name="connsiteY9" fmla="*/ 1727383 h 2916464"/>
                  <a:gd name="connsiteX10" fmla="*/ 5004069 w 5144179"/>
                  <a:gd name="connsiteY10" fmla="*/ 1922116 h 2916464"/>
                  <a:gd name="connsiteX11" fmla="*/ 4400570 w 5144179"/>
                  <a:gd name="connsiteY11" fmla="*/ 2439294 h 2916464"/>
                  <a:gd name="connsiteX12" fmla="*/ 3829601 w 5144179"/>
                  <a:gd name="connsiteY12" fmla="*/ 2753894 h 2916464"/>
                  <a:gd name="connsiteX13" fmla="*/ 3430994 w 5144179"/>
                  <a:gd name="connsiteY13" fmla="*/ 2908807 h 2916464"/>
                  <a:gd name="connsiteX14" fmla="*/ 3286287 w 5144179"/>
                  <a:gd name="connsiteY14" fmla="*/ 2916464 h 2916464"/>
                  <a:gd name="connsiteX15" fmla="*/ 2374221 w 5144179"/>
                  <a:gd name="connsiteY15" fmla="*/ 2514313 h 2916464"/>
                  <a:gd name="connsiteX16" fmla="*/ 1255791 w 5144179"/>
                  <a:gd name="connsiteY16" fmla="*/ 1843087 h 2916464"/>
                  <a:gd name="connsiteX17" fmla="*/ 924648 w 5144179"/>
                  <a:gd name="connsiteY17" fmla="*/ 1855056 h 2916464"/>
                  <a:gd name="connsiteX18" fmla="*/ 548111 w 5144179"/>
                  <a:gd name="connsiteY18" fmla="*/ 2218750 h 2916464"/>
                  <a:gd name="connsiteX19" fmla="*/ 44414 w 5144179"/>
                  <a:gd name="connsiteY19" fmla="*/ 2028678 h 2916464"/>
                  <a:gd name="connsiteX20" fmla="*/ 24492 w 5144179"/>
                  <a:gd name="connsiteY20" fmla="*/ 1590738 h 2916464"/>
                  <a:gd name="connsiteX21" fmla="*/ 0 w 5144179"/>
                  <a:gd name="connsiteY21" fmla="*/ 724219 h 2916464"/>
                  <a:gd name="connsiteX22" fmla="*/ 430346 w 5144179"/>
                  <a:gd name="connsiteY22" fmla="*/ 596314 h 2916464"/>
                  <a:gd name="connsiteX23" fmla="*/ 1201573 w 5144179"/>
                  <a:gd name="connsiteY23" fmla="*/ 1041649 h 2916464"/>
                  <a:gd name="connsiteX24" fmla="*/ 1370623 w 5144179"/>
                  <a:gd name="connsiteY24" fmla="*/ 898520 h 2916464"/>
                  <a:gd name="connsiteX25" fmla="*/ 1487876 w 5144179"/>
                  <a:gd name="connsiteY25" fmla="*/ 778775 h 2916464"/>
                  <a:gd name="connsiteX26" fmla="*/ 1375854 w 5144179"/>
                  <a:gd name="connsiteY26" fmla="*/ 427711 h 2916464"/>
                  <a:gd name="connsiteX27" fmla="*/ 1312688 w 5144179"/>
                  <a:gd name="connsiteY27" fmla="*/ 231181 h 2916464"/>
                  <a:gd name="connsiteX28" fmla="*/ 1848027 w 5144179"/>
                  <a:gd name="connsiteY28" fmla="*/ 928 h 2916464"/>
                  <a:gd name="connsiteX29" fmla="*/ 2221476 w 5144179"/>
                  <a:gd name="connsiteY29" fmla="*/ 285808 h 2916464"/>
                  <a:gd name="connsiteX30" fmla="*/ 2344147 w 5144179"/>
                  <a:gd name="connsiteY30" fmla="*/ 420279 h 2916464"/>
                  <a:gd name="connsiteX0" fmla="*/ 2344147 w 5144179"/>
                  <a:gd name="connsiteY0" fmla="*/ 420279 h 2916464"/>
                  <a:gd name="connsiteX1" fmla="*/ 3064881 w 5144179"/>
                  <a:gd name="connsiteY1" fmla="*/ 89491 h 2916464"/>
                  <a:gd name="connsiteX2" fmla="*/ 3761693 w 5144179"/>
                  <a:gd name="connsiteY2" fmla="*/ 0 h 2916464"/>
                  <a:gd name="connsiteX3" fmla="*/ 4290757 w 5144179"/>
                  <a:gd name="connsiteY3" fmla="*/ 327016 h 2916464"/>
                  <a:gd name="connsiteX4" fmla="*/ 4428211 w 5144179"/>
                  <a:gd name="connsiteY4" fmla="*/ 571480 h 2916464"/>
                  <a:gd name="connsiteX5" fmla="*/ 4473283 w 5144179"/>
                  <a:gd name="connsiteY5" fmla="*/ 384168 h 2916464"/>
                  <a:gd name="connsiteX6" fmla="*/ 4541213 w 5144179"/>
                  <a:gd name="connsiteY6" fmla="*/ 126165 h 2916464"/>
                  <a:gd name="connsiteX7" fmla="*/ 4812270 w 5144179"/>
                  <a:gd name="connsiteY7" fmla="*/ 341923 h 2916464"/>
                  <a:gd name="connsiteX8" fmla="*/ 5134165 w 5144179"/>
                  <a:gd name="connsiteY8" fmla="*/ 906684 h 2916464"/>
                  <a:gd name="connsiteX9" fmla="*/ 5144179 w 5144179"/>
                  <a:gd name="connsiteY9" fmla="*/ 1727383 h 2916464"/>
                  <a:gd name="connsiteX10" fmla="*/ 5004069 w 5144179"/>
                  <a:gd name="connsiteY10" fmla="*/ 1922116 h 2916464"/>
                  <a:gd name="connsiteX11" fmla="*/ 4400570 w 5144179"/>
                  <a:gd name="connsiteY11" fmla="*/ 2439294 h 2916464"/>
                  <a:gd name="connsiteX12" fmla="*/ 3829601 w 5144179"/>
                  <a:gd name="connsiteY12" fmla="*/ 2753894 h 2916464"/>
                  <a:gd name="connsiteX13" fmla="*/ 3430994 w 5144179"/>
                  <a:gd name="connsiteY13" fmla="*/ 2908807 h 2916464"/>
                  <a:gd name="connsiteX14" fmla="*/ 3286287 w 5144179"/>
                  <a:gd name="connsiteY14" fmla="*/ 2916464 h 2916464"/>
                  <a:gd name="connsiteX15" fmla="*/ 2374221 w 5144179"/>
                  <a:gd name="connsiteY15" fmla="*/ 2514313 h 2916464"/>
                  <a:gd name="connsiteX16" fmla="*/ 1255791 w 5144179"/>
                  <a:gd name="connsiteY16" fmla="*/ 1843087 h 2916464"/>
                  <a:gd name="connsiteX17" fmla="*/ 924648 w 5144179"/>
                  <a:gd name="connsiteY17" fmla="*/ 1855056 h 2916464"/>
                  <a:gd name="connsiteX18" fmla="*/ 548111 w 5144179"/>
                  <a:gd name="connsiteY18" fmla="*/ 2218750 h 2916464"/>
                  <a:gd name="connsiteX19" fmla="*/ 44414 w 5144179"/>
                  <a:gd name="connsiteY19" fmla="*/ 2028678 h 2916464"/>
                  <a:gd name="connsiteX20" fmla="*/ 24492 w 5144179"/>
                  <a:gd name="connsiteY20" fmla="*/ 1590738 h 2916464"/>
                  <a:gd name="connsiteX21" fmla="*/ 0 w 5144179"/>
                  <a:gd name="connsiteY21" fmla="*/ 724219 h 2916464"/>
                  <a:gd name="connsiteX22" fmla="*/ 430346 w 5144179"/>
                  <a:gd name="connsiteY22" fmla="*/ 596314 h 2916464"/>
                  <a:gd name="connsiteX23" fmla="*/ 1201573 w 5144179"/>
                  <a:gd name="connsiteY23" fmla="*/ 1041649 h 2916464"/>
                  <a:gd name="connsiteX24" fmla="*/ 1370623 w 5144179"/>
                  <a:gd name="connsiteY24" fmla="*/ 898520 h 2916464"/>
                  <a:gd name="connsiteX25" fmla="*/ 1487876 w 5144179"/>
                  <a:gd name="connsiteY25" fmla="*/ 778775 h 2916464"/>
                  <a:gd name="connsiteX26" fmla="*/ 1375854 w 5144179"/>
                  <a:gd name="connsiteY26" fmla="*/ 427711 h 2916464"/>
                  <a:gd name="connsiteX27" fmla="*/ 1312688 w 5144179"/>
                  <a:gd name="connsiteY27" fmla="*/ 231181 h 2916464"/>
                  <a:gd name="connsiteX28" fmla="*/ 1848027 w 5144179"/>
                  <a:gd name="connsiteY28" fmla="*/ 928 h 2916464"/>
                  <a:gd name="connsiteX29" fmla="*/ 2221476 w 5144179"/>
                  <a:gd name="connsiteY29" fmla="*/ 285808 h 2916464"/>
                  <a:gd name="connsiteX30" fmla="*/ 2344147 w 5144179"/>
                  <a:gd name="connsiteY30" fmla="*/ 420279 h 2916464"/>
                  <a:gd name="connsiteX0" fmla="*/ 2344147 w 5144179"/>
                  <a:gd name="connsiteY0" fmla="*/ 420279 h 2916464"/>
                  <a:gd name="connsiteX1" fmla="*/ 3064881 w 5144179"/>
                  <a:gd name="connsiteY1" fmla="*/ 89491 h 2916464"/>
                  <a:gd name="connsiteX2" fmla="*/ 3761693 w 5144179"/>
                  <a:gd name="connsiteY2" fmla="*/ 0 h 2916464"/>
                  <a:gd name="connsiteX3" fmla="*/ 4290757 w 5144179"/>
                  <a:gd name="connsiteY3" fmla="*/ 327016 h 2916464"/>
                  <a:gd name="connsiteX4" fmla="*/ 4428211 w 5144179"/>
                  <a:gd name="connsiteY4" fmla="*/ 571480 h 2916464"/>
                  <a:gd name="connsiteX5" fmla="*/ 4435394 w 5144179"/>
                  <a:gd name="connsiteY5" fmla="*/ 295765 h 2916464"/>
                  <a:gd name="connsiteX6" fmla="*/ 4541213 w 5144179"/>
                  <a:gd name="connsiteY6" fmla="*/ 126165 h 2916464"/>
                  <a:gd name="connsiteX7" fmla="*/ 4812270 w 5144179"/>
                  <a:gd name="connsiteY7" fmla="*/ 341923 h 2916464"/>
                  <a:gd name="connsiteX8" fmla="*/ 5134165 w 5144179"/>
                  <a:gd name="connsiteY8" fmla="*/ 906684 h 2916464"/>
                  <a:gd name="connsiteX9" fmla="*/ 5144179 w 5144179"/>
                  <a:gd name="connsiteY9" fmla="*/ 1727383 h 2916464"/>
                  <a:gd name="connsiteX10" fmla="*/ 5004069 w 5144179"/>
                  <a:gd name="connsiteY10" fmla="*/ 1922116 h 2916464"/>
                  <a:gd name="connsiteX11" fmla="*/ 4400570 w 5144179"/>
                  <a:gd name="connsiteY11" fmla="*/ 2439294 h 2916464"/>
                  <a:gd name="connsiteX12" fmla="*/ 3829601 w 5144179"/>
                  <a:gd name="connsiteY12" fmla="*/ 2753894 h 2916464"/>
                  <a:gd name="connsiteX13" fmla="*/ 3430994 w 5144179"/>
                  <a:gd name="connsiteY13" fmla="*/ 2908807 h 2916464"/>
                  <a:gd name="connsiteX14" fmla="*/ 3286287 w 5144179"/>
                  <a:gd name="connsiteY14" fmla="*/ 2916464 h 2916464"/>
                  <a:gd name="connsiteX15" fmla="*/ 2374221 w 5144179"/>
                  <a:gd name="connsiteY15" fmla="*/ 2514313 h 2916464"/>
                  <a:gd name="connsiteX16" fmla="*/ 1255791 w 5144179"/>
                  <a:gd name="connsiteY16" fmla="*/ 1843087 h 2916464"/>
                  <a:gd name="connsiteX17" fmla="*/ 924648 w 5144179"/>
                  <a:gd name="connsiteY17" fmla="*/ 1855056 h 2916464"/>
                  <a:gd name="connsiteX18" fmla="*/ 548111 w 5144179"/>
                  <a:gd name="connsiteY18" fmla="*/ 2218750 h 2916464"/>
                  <a:gd name="connsiteX19" fmla="*/ 44414 w 5144179"/>
                  <a:gd name="connsiteY19" fmla="*/ 2028678 h 2916464"/>
                  <a:gd name="connsiteX20" fmla="*/ 24492 w 5144179"/>
                  <a:gd name="connsiteY20" fmla="*/ 1590738 h 2916464"/>
                  <a:gd name="connsiteX21" fmla="*/ 0 w 5144179"/>
                  <a:gd name="connsiteY21" fmla="*/ 724219 h 2916464"/>
                  <a:gd name="connsiteX22" fmla="*/ 430346 w 5144179"/>
                  <a:gd name="connsiteY22" fmla="*/ 596314 h 2916464"/>
                  <a:gd name="connsiteX23" fmla="*/ 1201573 w 5144179"/>
                  <a:gd name="connsiteY23" fmla="*/ 1041649 h 2916464"/>
                  <a:gd name="connsiteX24" fmla="*/ 1370623 w 5144179"/>
                  <a:gd name="connsiteY24" fmla="*/ 898520 h 2916464"/>
                  <a:gd name="connsiteX25" fmla="*/ 1487876 w 5144179"/>
                  <a:gd name="connsiteY25" fmla="*/ 778775 h 2916464"/>
                  <a:gd name="connsiteX26" fmla="*/ 1375854 w 5144179"/>
                  <a:gd name="connsiteY26" fmla="*/ 427711 h 2916464"/>
                  <a:gd name="connsiteX27" fmla="*/ 1312688 w 5144179"/>
                  <a:gd name="connsiteY27" fmla="*/ 231181 h 2916464"/>
                  <a:gd name="connsiteX28" fmla="*/ 1848027 w 5144179"/>
                  <a:gd name="connsiteY28" fmla="*/ 928 h 2916464"/>
                  <a:gd name="connsiteX29" fmla="*/ 2221476 w 5144179"/>
                  <a:gd name="connsiteY29" fmla="*/ 285808 h 2916464"/>
                  <a:gd name="connsiteX30" fmla="*/ 2344147 w 5144179"/>
                  <a:gd name="connsiteY30" fmla="*/ 420279 h 2916464"/>
                  <a:gd name="connsiteX0" fmla="*/ 2344147 w 5144179"/>
                  <a:gd name="connsiteY0" fmla="*/ 420279 h 2916464"/>
                  <a:gd name="connsiteX1" fmla="*/ 3064881 w 5144179"/>
                  <a:gd name="connsiteY1" fmla="*/ 89491 h 2916464"/>
                  <a:gd name="connsiteX2" fmla="*/ 3761693 w 5144179"/>
                  <a:gd name="connsiteY2" fmla="*/ 0 h 2916464"/>
                  <a:gd name="connsiteX3" fmla="*/ 4290757 w 5144179"/>
                  <a:gd name="connsiteY3" fmla="*/ 327016 h 2916464"/>
                  <a:gd name="connsiteX4" fmla="*/ 4428211 w 5144179"/>
                  <a:gd name="connsiteY4" fmla="*/ 571480 h 2916464"/>
                  <a:gd name="connsiteX5" fmla="*/ 4435394 w 5144179"/>
                  <a:gd name="connsiteY5" fmla="*/ 295765 h 2916464"/>
                  <a:gd name="connsiteX6" fmla="*/ 4541213 w 5144179"/>
                  <a:gd name="connsiteY6" fmla="*/ 126165 h 2916464"/>
                  <a:gd name="connsiteX7" fmla="*/ 4812270 w 5144179"/>
                  <a:gd name="connsiteY7" fmla="*/ 341923 h 2916464"/>
                  <a:gd name="connsiteX8" fmla="*/ 5134165 w 5144179"/>
                  <a:gd name="connsiteY8" fmla="*/ 906684 h 2916464"/>
                  <a:gd name="connsiteX9" fmla="*/ 5144179 w 5144179"/>
                  <a:gd name="connsiteY9" fmla="*/ 1727383 h 2916464"/>
                  <a:gd name="connsiteX10" fmla="*/ 5004069 w 5144179"/>
                  <a:gd name="connsiteY10" fmla="*/ 1922116 h 2916464"/>
                  <a:gd name="connsiteX11" fmla="*/ 4400570 w 5144179"/>
                  <a:gd name="connsiteY11" fmla="*/ 2439294 h 2916464"/>
                  <a:gd name="connsiteX12" fmla="*/ 3829601 w 5144179"/>
                  <a:gd name="connsiteY12" fmla="*/ 2753894 h 2916464"/>
                  <a:gd name="connsiteX13" fmla="*/ 3430994 w 5144179"/>
                  <a:gd name="connsiteY13" fmla="*/ 2908807 h 2916464"/>
                  <a:gd name="connsiteX14" fmla="*/ 3286287 w 5144179"/>
                  <a:gd name="connsiteY14" fmla="*/ 2916464 h 2916464"/>
                  <a:gd name="connsiteX15" fmla="*/ 2374221 w 5144179"/>
                  <a:gd name="connsiteY15" fmla="*/ 2514313 h 2916464"/>
                  <a:gd name="connsiteX16" fmla="*/ 1255791 w 5144179"/>
                  <a:gd name="connsiteY16" fmla="*/ 1843087 h 2916464"/>
                  <a:gd name="connsiteX17" fmla="*/ 924648 w 5144179"/>
                  <a:gd name="connsiteY17" fmla="*/ 1855056 h 2916464"/>
                  <a:gd name="connsiteX18" fmla="*/ 548111 w 5144179"/>
                  <a:gd name="connsiteY18" fmla="*/ 2218750 h 2916464"/>
                  <a:gd name="connsiteX19" fmla="*/ 44414 w 5144179"/>
                  <a:gd name="connsiteY19" fmla="*/ 2028678 h 2916464"/>
                  <a:gd name="connsiteX20" fmla="*/ 24492 w 5144179"/>
                  <a:gd name="connsiteY20" fmla="*/ 1590738 h 2916464"/>
                  <a:gd name="connsiteX21" fmla="*/ 0 w 5144179"/>
                  <a:gd name="connsiteY21" fmla="*/ 724219 h 2916464"/>
                  <a:gd name="connsiteX22" fmla="*/ 430346 w 5144179"/>
                  <a:gd name="connsiteY22" fmla="*/ 596314 h 2916464"/>
                  <a:gd name="connsiteX23" fmla="*/ 1201573 w 5144179"/>
                  <a:gd name="connsiteY23" fmla="*/ 1041649 h 2916464"/>
                  <a:gd name="connsiteX24" fmla="*/ 1370623 w 5144179"/>
                  <a:gd name="connsiteY24" fmla="*/ 898520 h 2916464"/>
                  <a:gd name="connsiteX25" fmla="*/ 1487876 w 5144179"/>
                  <a:gd name="connsiteY25" fmla="*/ 778775 h 2916464"/>
                  <a:gd name="connsiteX26" fmla="*/ 1375854 w 5144179"/>
                  <a:gd name="connsiteY26" fmla="*/ 427711 h 2916464"/>
                  <a:gd name="connsiteX27" fmla="*/ 1312688 w 5144179"/>
                  <a:gd name="connsiteY27" fmla="*/ 231181 h 2916464"/>
                  <a:gd name="connsiteX28" fmla="*/ 1848027 w 5144179"/>
                  <a:gd name="connsiteY28" fmla="*/ 928 h 2916464"/>
                  <a:gd name="connsiteX29" fmla="*/ 2221476 w 5144179"/>
                  <a:gd name="connsiteY29" fmla="*/ 285808 h 2916464"/>
                  <a:gd name="connsiteX30" fmla="*/ 2344147 w 5144179"/>
                  <a:gd name="connsiteY30" fmla="*/ 420279 h 291646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  <a:cxn ang="0">
                    <a:pos x="connsiteX25" y="connsiteY25"/>
                  </a:cxn>
                  <a:cxn ang="0">
                    <a:pos x="connsiteX26" y="connsiteY26"/>
                  </a:cxn>
                  <a:cxn ang="0">
                    <a:pos x="connsiteX27" y="connsiteY27"/>
                  </a:cxn>
                  <a:cxn ang="0">
                    <a:pos x="connsiteX28" y="connsiteY28"/>
                  </a:cxn>
                  <a:cxn ang="0">
                    <a:pos x="connsiteX29" y="connsiteY29"/>
                  </a:cxn>
                  <a:cxn ang="0">
                    <a:pos x="connsiteX30" y="connsiteY30"/>
                  </a:cxn>
                </a:cxnLst>
                <a:rect l="l" t="t" r="r" b="b"/>
                <a:pathLst>
                  <a:path w="5144179" h="2916464">
                    <a:moveTo>
                      <a:pt x="2344147" y="420279"/>
                    </a:moveTo>
                    <a:lnTo>
                      <a:pt x="3064881" y="89491"/>
                    </a:lnTo>
                    <a:lnTo>
                      <a:pt x="3761693" y="0"/>
                    </a:lnTo>
                    <a:lnTo>
                      <a:pt x="4290757" y="327016"/>
                    </a:lnTo>
                    <a:lnTo>
                      <a:pt x="4428211" y="571480"/>
                    </a:lnTo>
                    <a:cubicBezTo>
                      <a:pt x="4426397" y="429059"/>
                      <a:pt x="4437208" y="438186"/>
                      <a:pt x="4435394" y="295765"/>
                    </a:cubicBezTo>
                    <a:lnTo>
                      <a:pt x="4541213" y="126165"/>
                    </a:lnTo>
                    <a:lnTo>
                      <a:pt x="4812270" y="341923"/>
                    </a:lnTo>
                    <a:lnTo>
                      <a:pt x="5134165" y="906684"/>
                    </a:lnTo>
                    <a:lnTo>
                      <a:pt x="5144179" y="1727383"/>
                    </a:lnTo>
                    <a:lnTo>
                      <a:pt x="5004069" y="1922116"/>
                    </a:lnTo>
                    <a:lnTo>
                      <a:pt x="4400570" y="2439294"/>
                    </a:lnTo>
                    <a:lnTo>
                      <a:pt x="3829601" y="2753894"/>
                    </a:lnTo>
                    <a:lnTo>
                      <a:pt x="3430994" y="2908807"/>
                    </a:lnTo>
                    <a:lnTo>
                      <a:pt x="3286287" y="2916464"/>
                    </a:lnTo>
                    <a:lnTo>
                      <a:pt x="2374221" y="2514313"/>
                    </a:lnTo>
                    <a:lnTo>
                      <a:pt x="1255791" y="1843087"/>
                    </a:lnTo>
                    <a:lnTo>
                      <a:pt x="924648" y="1855056"/>
                    </a:lnTo>
                    <a:lnTo>
                      <a:pt x="548111" y="2218750"/>
                    </a:lnTo>
                    <a:lnTo>
                      <a:pt x="44414" y="2028678"/>
                    </a:lnTo>
                    <a:lnTo>
                      <a:pt x="24492" y="1590738"/>
                    </a:lnTo>
                    <a:lnTo>
                      <a:pt x="0" y="724219"/>
                    </a:lnTo>
                    <a:lnTo>
                      <a:pt x="430346" y="596314"/>
                    </a:lnTo>
                    <a:lnTo>
                      <a:pt x="1201573" y="1041649"/>
                    </a:lnTo>
                    <a:lnTo>
                      <a:pt x="1370623" y="898520"/>
                    </a:lnTo>
                    <a:cubicBezTo>
                      <a:pt x="1369716" y="858606"/>
                      <a:pt x="1488783" y="818689"/>
                      <a:pt x="1487876" y="778775"/>
                    </a:cubicBezTo>
                    <a:lnTo>
                      <a:pt x="1375854" y="427711"/>
                    </a:lnTo>
                    <a:lnTo>
                      <a:pt x="1312688" y="231181"/>
                    </a:lnTo>
                    <a:lnTo>
                      <a:pt x="1848027" y="928"/>
                    </a:lnTo>
                    <a:lnTo>
                      <a:pt x="2221476" y="285808"/>
                    </a:lnTo>
                    <a:lnTo>
                      <a:pt x="2344147" y="420279"/>
                    </a:lnTo>
                    <a:close/>
                  </a:path>
                </a:pathLst>
              </a:custGeom>
              <a:solidFill>
                <a:sysClr val="window" lastClr="FFFFFF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8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14" name="Freeform 25">
                <a:extLst>
                  <a:ext uri="{FF2B5EF4-FFF2-40B4-BE49-F238E27FC236}">
                    <a16:creationId xmlns:a16="http://schemas.microsoft.com/office/drawing/2014/main" id="{11EAD2E8-7A24-C0D6-A81C-3D066DEB93E7}"/>
                  </a:ext>
                </a:extLst>
              </xdr:cNvPr>
              <xdr:cNvSpPr/>
            </xdr:nvSpPr>
            <xdr:spPr>
              <a:xfrm>
                <a:off x="1812158" y="2249984"/>
                <a:ext cx="613003" cy="2352148"/>
              </a:xfrm>
              <a:custGeom>
                <a:avLst/>
                <a:gdLst>
                  <a:gd name="connsiteX0" fmla="*/ 0 w 328246"/>
                  <a:gd name="connsiteY0" fmla="*/ 105507 h 1242646"/>
                  <a:gd name="connsiteX1" fmla="*/ 181707 w 328246"/>
                  <a:gd name="connsiteY1" fmla="*/ 35169 h 1242646"/>
                  <a:gd name="connsiteX2" fmla="*/ 178777 w 328246"/>
                  <a:gd name="connsiteY2" fmla="*/ 13188 h 1242646"/>
                  <a:gd name="connsiteX3" fmla="*/ 284284 w 328246"/>
                  <a:gd name="connsiteY3" fmla="*/ 0 h 1242646"/>
                  <a:gd name="connsiteX4" fmla="*/ 328246 w 328246"/>
                  <a:gd name="connsiteY4" fmla="*/ 1239715 h 1242646"/>
                  <a:gd name="connsiteX5" fmla="*/ 228600 w 328246"/>
                  <a:gd name="connsiteY5" fmla="*/ 1242646 h 1242646"/>
                  <a:gd name="connsiteX6" fmla="*/ 224204 w 328246"/>
                  <a:gd name="connsiteY6" fmla="*/ 1211873 h 1242646"/>
                  <a:gd name="connsiteX7" fmla="*/ 42496 w 328246"/>
                  <a:gd name="connsiteY7" fmla="*/ 1151792 h 1242646"/>
                  <a:gd name="connsiteX8" fmla="*/ 45427 w 328246"/>
                  <a:gd name="connsiteY8" fmla="*/ 1090246 h 1242646"/>
                  <a:gd name="connsiteX9" fmla="*/ 209550 w 328246"/>
                  <a:gd name="connsiteY9" fmla="*/ 1016976 h 1242646"/>
                  <a:gd name="connsiteX10" fmla="*/ 209550 w 328246"/>
                  <a:gd name="connsiteY10" fmla="*/ 965688 h 1242646"/>
                  <a:gd name="connsiteX11" fmla="*/ 33704 w 328246"/>
                  <a:gd name="connsiteY11" fmla="*/ 902676 h 1242646"/>
                  <a:gd name="connsiteX12" fmla="*/ 33704 w 328246"/>
                  <a:gd name="connsiteY12" fmla="*/ 842596 h 1242646"/>
                  <a:gd name="connsiteX13" fmla="*/ 209550 w 328246"/>
                  <a:gd name="connsiteY13" fmla="*/ 772257 h 1242646"/>
                  <a:gd name="connsiteX14" fmla="*/ 203688 w 328246"/>
                  <a:gd name="connsiteY14" fmla="*/ 720969 h 1242646"/>
                  <a:gd name="connsiteX15" fmla="*/ 24911 w 328246"/>
                  <a:gd name="connsiteY15" fmla="*/ 650630 h 1242646"/>
                  <a:gd name="connsiteX16" fmla="*/ 23446 w 328246"/>
                  <a:gd name="connsiteY16" fmla="*/ 593480 h 1242646"/>
                  <a:gd name="connsiteX17" fmla="*/ 196361 w 328246"/>
                  <a:gd name="connsiteY17" fmla="*/ 520211 h 1242646"/>
                  <a:gd name="connsiteX18" fmla="*/ 199292 w 328246"/>
                  <a:gd name="connsiteY18" fmla="*/ 474784 h 1242646"/>
                  <a:gd name="connsiteX19" fmla="*/ 16119 w 328246"/>
                  <a:gd name="connsiteY19" fmla="*/ 410307 h 1242646"/>
                  <a:gd name="connsiteX20" fmla="*/ 19050 w 328246"/>
                  <a:gd name="connsiteY20" fmla="*/ 353157 h 1242646"/>
                  <a:gd name="connsiteX21" fmla="*/ 187569 w 328246"/>
                  <a:gd name="connsiteY21" fmla="*/ 281353 h 1242646"/>
                  <a:gd name="connsiteX22" fmla="*/ 183173 w 328246"/>
                  <a:gd name="connsiteY22" fmla="*/ 225669 h 1242646"/>
                  <a:gd name="connsiteX23" fmla="*/ 7327 w 328246"/>
                  <a:gd name="connsiteY23" fmla="*/ 161192 h 1242646"/>
                  <a:gd name="connsiteX24" fmla="*/ 0 w 328246"/>
                  <a:gd name="connsiteY24" fmla="*/ 105507 h 1242646"/>
                  <a:gd name="connsiteX0" fmla="*/ 0 w 323850"/>
                  <a:gd name="connsiteY0" fmla="*/ 105507 h 1242646"/>
                  <a:gd name="connsiteX1" fmla="*/ 177311 w 323850"/>
                  <a:gd name="connsiteY1" fmla="*/ 35169 h 1242646"/>
                  <a:gd name="connsiteX2" fmla="*/ 174381 w 323850"/>
                  <a:gd name="connsiteY2" fmla="*/ 13188 h 1242646"/>
                  <a:gd name="connsiteX3" fmla="*/ 279888 w 323850"/>
                  <a:gd name="connsiteY3" fmla="*/ 0 h 1242646"/>
                  <a:gd name="connsiteX4" fmla="*/ 323850 w 323850"/>
                  <a:gd name="connsiteY4" fmla="*/ 1239715 h 1242646"/>
                  <a:gd name="connsiteX5" fmla="*/ 224204 w 323850"/>
                  <a:gd name="connsiteY5" fmla="*/ 1242646 h 1242646"/>
                  <a:gd name="connsiteX6" fmla="*/ 219808 w 323850"/>
                  <a:gd name="connsiteY6" fmla="*/ 1211873 h 1242646"/>
                  <a:gd name="connsiteX7" fmla="*/ 38100 w 323850"/>
                  <a:gd name="connsiteY7" fmla="*/ 1151792 h 1242646"/>
                  <a:gd name="connsiteX8" fmla="*/ 41031 w 323850"/>
                  <a:gd name="connsiteY8" fmla="*/ 1090246 h 1242646"/>
                  <a:gd name="connsiteX9" fmla="*/ 205154 w 323850"/>
                  <a:gd name="connsiteY9" fmla="*/ 1016976 h 1242646"/>
                  <a:gd name="connsiteX10" fmla="*/ 205154 w 323850"/>
                  <a:gd name="connsiteY10" fmla="*/ 965688 h 1242646"/>
                  <a:gd name="connsiteX11" fmla="*/ 29308 w 323850"/>
                  <a:gd name="connsiteY11" fmla="*/ 902676 h 1242646"/>
                  <a:gd name="connsiteX12" fmla="*/ 29308 w 323850"/>
                  <a:gd name="connsiteY12" fmla="*/ 842596 h 1242646"/>
                  <a:gd name="connsiteX13" fmla="*/ 205154 w 323850"/>
                  <a:gd name="connsiteY13" fmla="*/ 772257 h 1242646"/>
                  <a:gd name="connsiteX14" fmla="*/ 199292 w 323850"/>
                  <a:gd name="connsiteY14" fmla="*/ 720969 h 1242646"/>
                  <a:gd name="connsiteX15" fmla="*/ 20515 w 323850"/>
                  <a:gd name="connsiteY15" fmla="*/ 650630 h 1242646"/>
                  <a:gd name="connsiteX16" fmla="*/ 19050 w 323850"/>
                  <a:gd name="connsiteY16" fmla="*/ 593480 h 1242646"/>
                  <a:gd name="connsiteX17" fmla="*/ 191965 w 323850"/>
                  <a:gd name="connsiteY17" fmla="*/ 520211 h 1242646"/>
                  <a:gd name="connsiteX18" fmla="*/ 194896 w 323850"/>
                  <a:gd name="connsiteY18" fmla="*/ 474784 h 1242646"/>
                  <a:gd name="connsiteX19" fmla="*/ 11723 w 323850"/>
                  <a:gd name="connsiteY19" fmla="*/ 410307 h 1242646"/>
                  <a:gd name="connsiteX20" fmla="*/ 14654 w 323850"/>
                  <a:gd name="connsiteY20" fmla="*/ 353157 h 1242646"/>
                  <a:gd name="connsiteX21" fmla="*/ 183173 w 323850"/>
                  <a:gd name="connsiteY21" fmla="*/ 281353 h 1242646"/>
                  <a:gd name="connsiteX22" fmla="*/ 178777 w 323850"/>
                  <a:gd name="connsiteY22" fmla="*/ 225669 h 1242646"/>
                  <a:gd name="connsiteX23" fmla="*/ 2931 w 323850"/>
                  <a:gd name="connsiteY23" fmla="*/ 161192 h 1242646"/>
                  <a:gd name="connsiteX24" fmla="*/ 0 w 323850"/>
                  <a:gd name="connsiteY24" fmla="*/ 105507 h 124264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</a:cxnLst>
                <a:rect l="l" t="t" r="r" b="b"/>
                <a:pathLst>
                  <a:path w="323850" h="1242646">
                    <a:moveTo>
                      <a:pt x="0" y="105507"/>
                    </a:moveTo>
                    <a:lnTo>
                      <a:pt x="177311" y="35169"/>
                    </a:lnTo>
                    <a:lnTo>
                      <a:pt x="174381" y="13188"/>
                    </a:lnTo>
                    <a:lnTo>
                      <a:pt x="279888" y="0"/>
                    </a:lnTo>
                    <a:lnTo>
                      <a:pt x="323850" y="1239715"/>
                    </a:lnTo>
                    <a:lnTo>
                      <a:pt x="224204" y="1242646"/>
                    </a:lnTo>
                    <a:lnTo>
                      <a:pt x="219808" y="1211873"/>
                    </a:lnTo>
                    <a:lnTo>
                      <a:pt x="38100" y="1151792"/>
                    </a:lnTo>
                    <a:lnTo>
                      <a:pt x="41031" y="1090246"/>
                    </a:lnTo>
                    <a:lnTo>
                      <a:pt x="205154" y="1016976"/>
                    </a:lnTo>
                    <a:lnTo>
                      <a:pt x="205154" y="965688"/>
                    </a:lnTo>
                    <a:lnTo>
                      <a:pt x="29308" y="902676"/>
                    </a:lnTo>
                    <a:lnTo>
                      <a:pt x="29308" y="842596"/>
                    </a:lnTo>
                    <a:lnTo>
                      <a:pt x="205154" y="772257"/>
                    </a:lnTo>
                    <a:lnTo>
                      <a:pt x="199292" y="720969"/>
                    </a:lnTo>
                    <a:lnTo>
                      <a:pt x="20515" y="650630"/>
                    </a:lnTo>
                    <a:cubicBezTo>
                      <a:pt x="20027" y="631580"/>
                      <a:pt x="19538" y="612530"/>
                      <a:pt x="19050" y="593480"/>
                    </a:cubicBezTo>
                    <a:lnTo>
                      <a:pt x="191965" y="520211"/>
                    </a:lnTo>
                    <a:lnTo>
                      <a:pt x="194896" y="474784"/>
                    </a:lnTo>
                    <a:lnTo>
                      <a:pt x="11723" y="410307"/>
                    </a:lnTo>
                    <a:lnTo>
                      <a:pt x="14654" y="353157"/>
                    </a:lnTo>
                    <a:lnTo>
                      <a:pt x="183173" y="281353"/>
                    </a:lnTo>
                    <a:lnTo>
                      <a:pt x="178777" y="225669"/>
                    </a:lnTo>
                    <a:lnTo>
                      <a:pt x="2931" y="161192"/>
                    </a:lnTo>
                    <a:cubicBezTo>
                      <a:pt x="2442" y="141165"/>
                      <a:pt x="6350" y="121138"/>
                      <a:pt x="0" y="105507"/>
                    </a:cubicBezTo>
                    <a:close/>
                  </a:path>
                </a:pathLst>
              </a:custGeom>
              <a:solidFill>
                <a:sysClr val="windowText" lastClr="000000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8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15" name="Freeform 26">
                <a:extLst>
                  <a:ext uri="{FF2B5EF4-FFF2-40B4-BE49-F238E27FC236}">
                    <a16:creationId xmlns:a16="http://schemas.microsoft.com/office/drawing/2014/main" id="{54127572-C137-51ED-E033-593304775AA7}"/>
                  </a:ext>
                </a:extLst>
              </xdr:cNvPr>
              <xdr:cNvSpPr/>
            </xdr:nvSpPr>
            <xdr:spPr>
              <a:xfrm>
                <a:off x="3788775" y="1142733"/>
                <a:ext cx="4764165" cy="4712566"/>
              </a:xfrm>
              <a:custGeom>
                <a:avLst/>
                <a:gdLst>
                  <a:gd name="connsiteX0" fmla="*/ 7620 w 1055370"/>
                  <a:gd name="connsiteY0" fmla="*/ 457200 h 1043940"/>
                  <a:gd name="connsiteX1" fmla="*/ 102870 w 1055370"/>
                  <a:gd name="connsiteY1" fmla="*/ 396240 h 1043940"/>
                  <a:gd name="connsiteX2" fmla="*/ 163830 w 1055370"/>
                  <a:gd name="connsiteY2" fmla="*/ 312420 h 1043940"/>
                  <a:gd name="connsiteX3" fmla="*/ 472440 w 1055370"/>
                  <a:gd name="connsiteY3" fmla="*/ 156210 h 1043940"/>
                  <a:gd name="connsiteX4" fmla="*/ 876300 w 1055370"/>
                  <a:gd name="connsiteY4" fmla="*/ 0 h 1043940"/>
                  <a:gd name="connsiteX5" fmla="*/ 925830 w 1055370"/>
                  <a:gd name="connsiteY5" fmla="*/ 38100 h 1043940"/>
                  <a:gd name="connsiteX6" fmla="*/ 762000 w 1055370"/>
                  <a:gd name="connsiteY6" fmla="*/ 323850 h 1043940"/>
                  <a:gd name="connsiteX7" fmla="*/ 937260 w 1055370"/>
                  <a:gd name="connsiteY7" fmla="*/ 803910 h 1043940"/>
                  <a:gd name="connsiteX8" fmla="*/ 1055370 w 1055370"/>
                  <a:gd name="connsiteY8" fmla="*/ 971550 h 1043940"/>
                  <a:gd name="connsiteX9" fmla="*/ 1009650 w 1055370"/>
                  <a:gd name="connsiteY9" fmla="*/ 1032510 h 1043940"/>
                  <a:gd name="connsiteX10" fmla="*/ 826770 w 1055370"/>
                  <a:gd name="connsiteY10" fmla="*/ 1043940 h 1043940"/>
                  <a:gd name="connsiteX11" fmla="*/ 259080 w 1055370"/>
                  <a:gd name="connsiteY11" fmla="*/ 704850 h 1043940"/>
                  <a:gd name="connsiteX12" fmla="*/ 0 w 1055370"/>
                  <a:gd name="connsiteY12" fmla="*/ 560070 h 1043940"/>
                  <a:gd name="connsiteX13" fmla="*/ 7620 w 1055370"/>
                  <a:gd name="connsiteY13" fmla="*/ 457200 h 104394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</a:cxnLst>
                <a:rect l="l" t="t" r="r" b="b"/>
                <a:pathLst>
                  <a:path w="1055370" h="1043940">
                    <a:moveTo>
                      <a:pt x="7620" y="457200"/>
                    </a:moveTo>
                    <a:lnTo>
                      <a:pt x="102870" y="396240"/>
                    </a:lnTo>
                    <a:lnTo>
                      <a:pt x="163830" y="312420"/>
                    </a:lnTo>
                    <a:lnTo>
                      <a:pt x="472440" y="156210"/>
                    </a:lnTo>
                    <a:lnTo>
                      <a:pt x="876300" y="0"/>
                    </a:lnTo>
                    <a:lnTo>
                      <a:pt x="925830" y="38100"/>
                    </a:lnTo>
                    <a:lnTo>
                      <a:pt x="762000" y="323850"/>
                    </a:lnTo>
                    <a:lnTo>
                      <a:pt x="937260" y="803910"/>
                    </a:lnTo>
                    <a:lnTo>
                      <a:pt x="1055370" y="971550"/>
                    </a:lnTo>
                    <a:lnTo>
                      <a:pt x="1009650" y="1032510"/>
                    </a:lnTo>
                    <a:lnTo>
                      <a:pt x="826770" y="1043940"/>
                    </a:lnTo>
                    <a:lnTo>
                      <a:pt x="259080" y="704850"/>
                    </a:lnTo>
                    <a:lnTo>
                      <a:pt x="0" y="560070"/>
                    </a:lnTo>
                    <a:lnTo>
                      <a:pt x="7620" y="457200"/>
                    </a:lnTo>
                    <a:close/>
                  </a:path>
                </a:pathLst>
              </a:custGeom>
              <a:solidFill>
                <a:sysClr val="window" lastClr="FFFFFF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2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16" name="Freeform 27">
                <a:extLst>
                  <a:ext uri="{FF2B5EF4-FFF2-40B4-BE49-F238E27FC236}">
                    <a16:creationId xmlns:a16="http://schemas.microsoft.com/office/drawing/2014/main" id="{F7D9483A-2217-10F7-7DF7-9811238A9DE5}"/>
                  </a:ext>
                </a:extLst>
              </xdr:cNvPr>
              <xdr:cNvSpPr/>
            </xdr:nvSpPr>
            <xdr:spPr>
              <a:xfrm rot="21465783">
                <a:off x="5609269" y="1132029"/>
                <a:ext cx="2501937" cy="1100676"/>
              </a:xfrm>
              <a:custGeom>
                <a:avLst/>
                <a:gdLst>
                  <a:gd name="connsiteX0" fmla="*/ 0 w 822960"/>
                  <a:gd name="connsiteY0" fmla="*/ 254000 h 320040"/>
                  <a:gd name="connsiteX1" fmla="*/ 574040 w 822960"/>
                  <a:gd name="connsiteY1" fmla="*/ 25400 h 320040"/>
                  <a:gd name="connsiteX2" fmla="*/ 665480 w 822960"/>
                  <a:gd name="connsiteY2" fmla="*/ 0 h 320040"/>
                  <a:gd name="connsiteX3" fmla="*/ 822960 w 822960"/>
                  <a:gd name="connsiteY3" fmla="*/ 35560 h 320040"/>
                  <a:gd name="connsiteX4" fmla="*/ 777240 w 822960"/>
                  <a:gd name="connsiteY4" fmla="*/ 91440 h 320040"/>
                  <a:gd name="connsiteX5" fmla="*/ 701040 w 822960"/>
                  <a:gd name="connsiteY5" fmla="*/ 71120 h 320040"/>
                  <a:gd name="connsiteX6" fmla="*/ 492760 w 822960"/>
                  <a:gd name="connsiteY6" fmla="*/ 116840 h 320040"/>
                  <a:gd name="connsiteX7" fmla="*/ 66040 w 822960"/>
                  <a:gd name="connsiteY7" fmla="*/ 320040 h 320040"/>
                  <a:gd name="connsiteX8" fmla="*/ 0 w 822960"/>
                  <a:gd name="connsiteY8" fmla="*/ 254000 h 320040"/>
                  <a:gd name="connsiteX0" fmla="*/ 0 w 822960"/>
                  <a:gd name="connsiteY0" fmla="*/ 254000 h 320040"/>
                  <a:gd name="connsiteX1" fmla="*/ 574040 w 822960"/>
                  <a:gd name="connsiteY1" fmla="*/ 25400 h 320040"/>
                  <a:gd name="connsiteX2" fmla="*/ 665480 w 822960"/>
                  <a:gd name="connsiteY2" fmla="*/ 0 h 320040"/>
                  <a:gd name="connsiteX3" fmla="*/ 822960 w 822960"/>
                  <a:gd name="connsiteY3" fmla="*/ 35560 h 320040"/>
                  <a:gd name="connsiteX4" fmla="*/ 777240 w 822960"/>
                  <a:gd name="connsiteY4" fmla="*/ 91440 h 320040"/>
                  <a:gd name="connsiteX5" fmla="*/ 701040 w 822960"/>
                  <a:gd name="connsiteY5" fmla="*/ 71120 h 320040"/>
                  <a:gd name="connsiteX6" fmla="*/ 491814 w 822960"/>
                  <a:gd name="connsiteY6" fmla="*/ 141017 h 320040"/>
                  <a:gd name="connsiteX7" fmla="*/ 66040 w 822960"/>
                  <a:gd name="connsiteY7" fmla="*/ 320040 h 320040"/>
                  <a:gd name="connsiteX8" fmla="*/ 0 w 822960"/>
                  <a:gd name="connsiteY8" fmla="*/ 254000 h 320040"/>
                  <a:gd name="connsiteX0" fmla="*/ 0 w 822960"/>
                  <a:gd name="connsiteY0" fmla="*/ 254000 h 391055"/>
                  <a:gd name="connsiteX1" fmla="*/ 574040 w 822960"/>
                  <a:gd name="connsiteY1" fmla="*/ 25400 h 391055"/>
                  <a:gd name="connsiteX2" fmla="*/ 665480 w 822960"/>
                  <a:gd name="connsiteY2" fmla="*/ 0 h 391055"/>
                  <a:gd name="connsiteX3" fmla="*/ 822960 w 822960"/>
                  <a:gd name="connsiteY3" fmla="*/ 35560 h 391055"/>
                  <a:gd name="connsiteX4" fmla="*/ 777240 w 822960"/>
                  <a:gd name="connsiteY4" fmla="*/ 91440 h 391055"/>
                  <a:gd name="connsiteX5" fmla="*/ 701040 w 822960"/>
                  <a:gd name="connsiteY5" fmla="*/ 71120 h 391055"/>
                  <a:gd name="connsiteX6" fmla="*/ 491814 w 822960"/>
                  <a:gd name="connsiteY6" fmla="*/ 141017 h 391055"/>
                  <a:gd name="connsiteX7" fmla="*/ 24523 w 822960"/>
                  <a:gd name="connsiteY7" fmla="*/ 391055 h 391055"/>
                  <a:gd name="connsiteX8" fmla="*/ 0 w 822960"/>
                  <a:gd name="connsiteY8" fmla="*/ 254000 h 391055"/>
                  <a:gd name="connsiteX0" fmla="*/ 0 w 822960"/>
                  <a:gd name="connsiteY0" fmla="*/ 254000 h 391055"/>
                  <a:gd name="connsiteX1" fmla="*/ 574040 w 822960"/>
                  <a:gd name="connsiteY1" fmla="*/ 25400 h 391055"/>
                  <a:gd name="connsiteX2" fmla="*/ 665480 w 822960"/>
                  <a:gd name="connsiteY2" fmla="*/ 0 h 391055"/>
                  <a:gd name="connsiteX3" fmla="*/ 822960 w 822960"/>
                  <a:gd name="connsiteY3" fmla="*/ 35560 h 391055"/>
                  <a:gd name="connsiteX4" fmla="*/ 777240 w 822960"/>
                  <a:gd name="connsiteY4" fmla="*/ 91440 h 391055"/>
                  <a:gd name="connsiteX5" fmla="*/ 701040 w 822960"/>
                  <a:gd name="connsiteY5" fmla="*/ 71120 h 391055"/>
                  <a:gd name="connsiteX6" fmla="*/ 510777 w 822960"/>
                  <a:gd name="connsiteY6" fmla="*/ 151442 h 391055"/>
                  <a:gd name="connsiteX7" fmla="*/ 24523 w 822960"/>
                  <a:gd name="connsiteY7" fmla="*/ 391055 h 391055"/>
                  <a:gd name="connsiteX8" fmla="*/ 0 w 822960"/>
                  <a:gd name="connsiteY8" fmla="*/ 254000 h 391055"/>
                  <a:gd name="connsiteX0" fmla="*/ 0 w 822960"/>
                  <a:gd name="connsiteY0" fmla="*/ 254000 h 362044"/>
                  <a:gd name="connsiteX1" fmla="*/ 574040 w 822960"/>
                  <a:gd name="connsiteY1" fmla="*/ 25400 h 362044"/>
                  <a:gd name="connsiteX2" fmla="*/ 665480 w 822960"/>
                  <a:gd name="connsiteY2" fmla="*/ 0 h 362044"/>
                  <a:gd name="connsiteX3" fmla="*/ 822960 w 822960"/>
                  <a:gd name="connsiteY3" fmla="*/ 35560 h 362044"/>
                  <a:gd name="connsiteX4" fmla="*/ 777240 w 822960"/>
                  <a:gd name="connsiteY4" fmla="*/ 91440 h 362044"/>
                  <a:gd name="connsiteX5" fmla="*/ 701040 w 822960"/>
                  <a:gd name="connsiteY5" fmla="*/ 71120 h 362044"/>
                  <a:gd name="connsiteX6" fmla="*/ 510777 w 822960"/>
                  <a:gd name="connsiteY6" fmla="*/ 151442 h 362044"/>
                  <a:gd name="connsiteX7" fmla="*/ 25655 w 822960"/>
                  <a:gd name="connsiteY7" fmla="*/ 362045 h 362044"/>
                  <a:gd name="connsiteX8" fmla="*/ 0 w 822960"/>
                  <a:gd name="connsiteY8" fmla="*/ 254000 h 362044"/>
                  <a:gd name="connsiteX0" fmla="*/ 0 w 822960"/>
                  <a:gd name="connsiteY0" fmla="*/ 254000 h 362044"/>
                  <a:gd name="connsiteX1" fmla="*/ 574040 w 822960"/>
                  <a:gd name="connsiteY1" fmla="*/ 25400 h 362044"/>
                  <a:gd name="connsiteX2" fmla="*/ 665480 w 822960"/>
                  <a:gd name="connsiteY2" fmla="*/ 0 h 362044"/>
                  <a:gd name="connsiteX3" fmla="*/ 822960 w 822960"/>
                  <a:gd name="connsiteY3" fmla="*/ 35560 h 362044"/>
                  <a:gd name="connsiteX4" fmla="*/ 777240 w 822960"/>
                  <a:gd name="connsiteY4" fmla="*/ 91440 h 362044"/>
                  <a:gd name="connsiteX5" fmla="*/ 713657 w 822960"/>
                  <a:gd name="connsiteY5" fmla="*/ 120037 h 362044"/>
                  <a:gd name="connsiteX6" fmla="*/ 510777 w 822960"/>
                  <a:gd name="connsiteY6" fmla="*/ 151442 h 362044"/>
                  <a:gd name="connsiteX7" fmla="*/ 25655 w 822960"/>
                  <a:gd name="connsiteY7" fmla="*/ 362045 h 362044"/>
                  <a:gd name="connsiteX8" fmla="*/ 0 w 822960"/>
                  <a:gd name="connsiteY8" fmla="*/ 254000 h 36204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822960" h="362044">
                    <a:moveTo>
                      <a:pt x="0" y="254000"/>
                    </a:moveTo>
                    <a:lnTo>
                      <a:pt x="574040" y="25400"/>
                    </a:lnTo>
                    <a:lnTo>
                      <a:pt x="665480" y="0"/>
                    </a:lnTo>
                    <a:lnTo>
                      <a:pt x="822960" y="35560"/>
                    </a:lnTo>
                    <a:lnTo>
                      <a:pt x="777240" y="91440"/>
                    </a:lnTo>
                    <a:lnTo>
                      <a:pt x="713657" y="120037"/>
                    </a:lnTo>
                    <a:lnTo>
                      <a:pt x="510777" y="151442"/>
                    </a:lnTo>
                    <a:lnTo>
                      <a:pt x="25655" y="362045"/>
                    </a:lnTo>
                    <a:lnTo>
                      <a:pt x="0" y="254000"/>
                    </a:lnTo>
                    <a:close/>
                  </a:path>
                </a:pathLst>
              </a:custGeom>
              <a:solidFill>
                <a:sysClr val="windowText" lastClr="000000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2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17" name="Freeform 28">
                <a:extLst>
                  <a:ext uri="{FF2B5EF4-FFF2-40B4-BE49-F238E27FC236}">
                    <a16:creationId xmlns:a16="http://schemas.microsoft.com/office/drawing/2014/main" id="{524C40CE-36F2-8BA9-AF39-1909FB9CFA89}"/>
                  </a:ext>
                </a:extLst>
              </xdr:cNvPr>
              <xdr:cNvSpPr/>
            </xdr:nvSpPr>
            <xdr:spPr>
              <a:xfrm>
                <a:off x="7392852" y="1837313"/>
                <a:ext cx="2450030" cy="2659255"/>
              </a:xfrm>
              <a:custGeom>
                <a:avLst/>
                <a:gdLst>
                  <a:gd name="connsiteX0" fmla="*/ 278130 w 297180"/>
                  <a:gd name="connsiteY0" fmla="*/ 0 h 506730"/>
                  <a:gd name="connsiteX1" fmla="*/ 0 w 297180"/>
                  <a:gd name="connsiteY1" fmla="*/ 289560 h 506730"/>
                  <a:gd name="connsiteX2" fmla="*/ 148590 w 297180"/>
                  <a:gd name="connsiteY2" fmla="*/ 506730 h 506730"/>
                  <a:gd name="connsiteX3" fmla="*/ 297180 w 297180"/>
                  <a:gd name="connsiteY3" fmla="*/ 434340 h 506730"/>
                  <a:gd name="connsiteX4" fmla="*/ 278130 w 297180"/>
                  <a:gd name="connsiteY4" fmla="*/ 0 h 506730"/>
                  <a:gd name="connsiteX0" fmla="*/ 263085 w 297180"/>
                  <a:gd name="connsiteY0" fmla="*/ 0 h 506730"/>
                  <a:gd name="connsiteX1" fmla="*/ 0 w 297180"/>
                  <a:gd name="connsiteY1" fmla="*/ 289560 h 506730"/>
                  <a:gd name="connsiteX2" fmla="*/ 148590 w 297180"/>
                  <a:gd name="connsiteY2" fmla="*/ 506730 h 506730"/>
                  <a:gd name="connsiteX3" fmla="*/ 297180 w 297180"/>
                  <a:gd name="connsiteY3" fmla="*/ 434340 h 506730"/>
                  <a:gd name="connsiteX4" fmla="*/ 263085 w 297180"/>
                  <a:gd name="connsiteY4" fmla="*/ 0 h 50673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297180" h="506730">
                    <a:moveTo>
                      <a:pt x="263085" y="0"/>
                    </a:moveTo>
                    <a:lnTo>
                      <a:pt x="0" y="289560"/>
                    </a:lnTo>
                    <a:lnTo>
                      <a:pt x="148590" y="506730"/>
                    </a:lnTo>
                    <a:lnTo>
                      <a:pt x="297180" y="434340"/>
                    </a:lnTo>
                    <a:lnTo>
                      <a:pt x="263085" y="0"/>
                    </a:lnTo>
                    <a:close/>
                  </a:path>
                </a:pathLst>
              </a:custGeom>
              <a:solidFill>
                <a:sysClr val="window" lastClr="FFFFFF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2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18" name="Freeform 29">
                <a:extLst>
                  <a:ext uri="{FF2B5EF4-FFF2-40B4-BE49-F238E27FC236}">
                    <a16:creationId xmlns:a16="http://schemas.microsoft.com/office/drawing/2014/main" id="{2E27DA1E-FCD3-BB5F-65BC-BDE1E4726493}"/>
                  </a:ext>
                </a:extLst>
              </xdr:cNvPr>
              <xdr:cNvSpPr/>
            </xdr:nvSpPr>
            <xdr:spPr>
              <a:xfrm rot="21465783">
                <a:off x="6611052" y="1029915"/>
                <a:ext cx="2949550" cy="4583116"/>
              </a:xfrm>
              <a:custGeom>
                <a:avLst/>
                <a:gdLst>
                  <a:gd name="connsiteX0" fmla="*/ 461319 w 897924"/>
                  <a:gd name="connsiteY0" fmla="*/ 41189 h 1507524"/>
                  <a:gd name="connsiteX1" fmla="*/ 0 w 897924"/>
                  <a:gd name="connsiteY1" fmla="*/ 461319 h 1507524"/>
                  <a:gd name="connsiteX2" fmla="*/ 469557 w 897924"/>
                  <a:gd name="connsiteY2" fmla="*/ 1507524 h 1507524"/>
                  <a:gd name="connsiteX3" fmla="*/ 593124 w 897924"/>
                  <a:gd name="connsiteY3" fmla="*/ 955589 h 1507524"/>
                  <a:gd name="connsiteX4" fmla="*/ 551935 w 897924"/>
                  <a:gd name="connsiteY4" fmla="*/ 584887 h 1507524"/>
                  <a:gd name="connsiteX5" fmla="*/ 897924 w 897924"/>
                  <a:gd name="connsiteY5" fmla="*/ 304800 h 1507524"/>
                  <a:gd name="connsiteX6" fmla="*/ 807308 w 897924"/>
                  <a:gd name="connsiteY6" fmla="*/ 140043 h 1507524"/>
                  <a:gd name="connsiteX7" fmla="*/ 601362 w 897924"/>
                  <a:gd name="connsiteY7" fmla="*/ 0 h 1507524"/>
                  <a:gd name="connsiteX8" fmla="*/ 461319 w 897924"/>
                  <a:gd name="connsiteY8" fmla="*/ 41189 h 1507524"/>
                  <a:gd name="connsiteX0" fmla="*/ 461319 w 1088991"/>
                  <a:gd name="connsiteY0" fmla="*/ 41189 h 1507524"/>
                  <a:gd name="connsiteX1" fmla="*/ 0 w 1088991"/>
                  <a:gd name="connsiteY1" fmla="*/ 461319 h 1507524"/>
                  <a:gd name="connsiteX2" fmla="*/ 469557 w 1088991"/>
                  <a:gd name="connsiteY2" fmla="*/ 1507524 h 1507524"/>
                  <a:gd name="connsiteX3" fmla="*/ 593124 w 1088991"/>
                  <a:gd name="connsiteY3" fmla="*/ 955589 h 1507524"/>
                  <a:gd name="connsiteX4" fmla="*/ 551935 w 1088991"/>
                  <a:gd name="connsiteY4" fmla="*/ 584887 h 1507524"/>
                  <a:gd name="connsiteX5" fmla="*/ 1088991 w 1088991"/>
                  <a:gd name="connsiteY5" fmla="*/ 212046 h 1507524"/>
                  <a:gd name="connsiteX6" fmla="*/ 807308 w 1088991"/>
                  <a:gd name="connsiteY6" fmla="*/ 140043 h 1507524"/>
                  <a:gd name="connsiteX7" fmla="*/ 601362 w 1088991"/>
                  <a:gd name="connsiteY7" fmla="*/ 0 h 1507524"/>
                  <a:gd name="connsiteX8" fmla="*/ 461319 w 1088991"/>
                  <a:gd name="connsiteY8" fmla="*/ 41189 h 1507524"/>
                  <a:gd name="connsiteX0" fmla="*/ 461319 w 969759"/>
                  <a:gd name="connsiteY0" fmla="*/ 41189 h 1507524"/>
                  <a:gd name="connsiteX1" fmla="*/ 0 w 969759"/>
                  <a:gd name="connsiteY1" fmla="*/ 461319 h 1507524"/>
                  <a:gd name="connsiteX2" fmla="*/ 469557 w 969759"/>
                  <a:gd name="connsiteY2" fmla="*/ 1507524 h 1507524"/>
                  <a:gd name="connsiteX3" fmla="*/ 593124 w 969759"/>
                  <a:gd name="connsiteY3" fmla="*/ 955589 h 1507524"/>
                  <a:gd name="connsiteX4" fmla="*/ 551935 w 969759"/>
                  <a:gd name="connsiteY4" fmla="*/ 584887 h 1507524"/>
                  <a:gd name="connsiteX5" fmla="*/ 969759 w 969759"/>
                  <a:gd name="connsiteY5" fmla="*/ 318741 h 1507524"/>
                  <a:gd name="connsiteX6" fmla="*/ 807308 w 969759"/>
                  <a:gd name="connsiteY6" fmla="*/ 140043 h 1507524"/>
                  <a:gd name="connsiteX7" fmla="*/ 601362 w 969759"/>
                  <a:gd name="connsiteY7" fmla="*/ 0 h 1507524"/>
                  <a:gd name="connsiteX8" fmla="*/ 461319 w 969759"/>
                  <a:gd name="connsiteY8" fmla="*/ 41189 h 1507524"/>
                  <a:gd name="connsiteX0" fmla="*/ 461319 w 971178"/>
                  <a:gd name="connsiteY0" fmla="*/ 41189 h 1507524"/>
                  <a:gd name="connsiteX1" fmla="*/ 0 w 971178"/>
                  <a:gd name="connsiteY1" fmla="*/ 461319 h 1507524"/>
                  <a:gd name="connsiteX2" fmla="*/ 469557 w 971178"/>
                  <a:gd name="connsiteY2" fmla="*/ 1507524 h 1507524"/>
                  <a:gd name="connsiteX3" fmla="*/ 593124 w 971178"/>
                  <a:gd name="connsiteY3" fmla="*/ 955589 h 1507524"/>
                  <a:gd name="connsiteX4" fmla="*/ 551935 w 971178"/>
                  <a:gd name="connsiteY4" fmla="*/ 584887 h 1507524"/>
                  <a:gd name="connsiteX5" fmla="*/ 971178 w 971178"/>
                  <a:gd name="connsiteY5" fmla="*/ 329932 h 1507524"/>
                  <a:gd name="connsiteX6" fmla="*/ 807308 w 971178"/>
                  <a:gd name="connsiteY6" fmla="*/ 140043 h 1507524"/>
                  <a:gd name="connsiteX7" fmla="*/ 601362 w 971178"/>
                  <a:gd name="connsiteY7" fmla="*/ 0 h 1507524"/>
                  <a:gd name="connsiteX8" fmla="*/ 461319 w 971178"/>
                  <a:gd name="connsiteY8" fmla="*/ 41189 h 1507524"/>
                  <a:gd name="connsiteX0" fmla="*/ 461319 w 970194"/>
                  <a:gd name="connsiteY0" fmla="*/ 41189 h 1507524"/>
                  <a:gd name="connsiteX1" fmla="*/ 0 w 970194"/>
                  <a:gd name="connsiteY1" fmla="*/ 461319 h 1507524"/>
                  <a:gd name="connsiteX2" fmla="*/ 469557 w 970194"/>
                  <a:gd name="connsiteY2" fmla="*/ 1507524 h 1507524"/>
                  <a:gd name="connsiteX3" fmla="*/ 593124 w 970194"/>
                  <a:gd name="connsiteY3" fmla="*/ 955589 h 1507524"/>
                  <a:gd name="connsiteX4" fmla="*/ 551935 w 970194"/>
                  <a:gd name="connsiteY4" fmla="*/ 584887 h 1507524"/>
                  <a:gd name="connsiteX5" fmla="*/ 970194 w 970194"/>
                  <a:gd name="connsiteY5" fmla="*/ 307623 h 1507524"/>
                  <a:gd name="connsiteX6" fmla="*/ 807308 w 970194"/>
                  <a:gd name="connsiteY6" fmla="*/ 140043 h 1507524"/>
                  <a:gd name="connsiteX7" fmla="*/ 601362 w 970194"/>
                  <a:gd name="connsiteY7" fmla="*/ 0 h 1507524"/>
                  <a:gd name="connsiteX8" fmla="*/ 461319 w 970194"/>
                  <a:gd name="connsiteY8" fmla="*/ 41189 h 1507524"/>
                  <a:gd name="connsiteX0" fmla="*/ 461319 w 970194"/>
                  <a:gd name="connsiteY0" fmla="*/ 41189 h 1507524"/>
                  <a:gd name="connsiteX1" fmla="*/ 0 w 970194"/>
                  <a:gd name="connsiteY1" fmla="*/ 461319 h 1507524"/>
                  <a:gd name="connsiteX2" fmla="*/ 469557 w 970194"/>
                  <a:gd name="connsiteY2" fmla="*/ 1507524 h 1507524"/>
                  <a:gd name="connsiteX3" fmla="*/ 593124 w 970194"/>
                  <a:gd name="connsiteY3" fmla="*/ 955589 h 1507524"/>
                  <a:gd name="connsiteX4" fmla="*/ 600491 w 970194"/>
                  <a:gd name="connsiteY4" fmla="*/ 672154 h 1507524"/>
                  <a:gd name="connsiteX5" fmla="*/ 970194 w 970194"/>
                  <a:gd name="connsiteY5" fmla="*/ 307623 h 1507524"/>
                  <a:gd name="connsiteX6" fmla="*/ 807308 w 970194"/>
                  <a:gd name="connsiteY6" fmla="*/ 140043 h 1507524"/>
                  <a:gd name="connsiteX7" fmla="*/ 601362 w 970194"/>
                  <a:gd name="connsiteY7" fmla="*/ 0 h 1507524"/>
                  <a:gd name="connsiteX8" fmla="*/ 461319 w 970194"/>
                  <a:gd name="connsiteY8" fmla="*/ 41189 h 150752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970194" h="1507524">
                    <a:moveTo>
                      <a:pt x="461319" y="41189"/>
                    </a:moveTo>
                    <a:lnTo>
                      <a:pt x="0" y="461319"/>
                    </a:lnTo>
                    <a:lnTo>
                      <a:pt x="469557" y="1507524"/>
                    </a:lnTo>
                    <a:lnTo>
                      <a:pt x="593124" y="955589"/>
                    </a:lnTo>
                    <a:lnTo>
                      <a:pt x="600491" y="672154"/>
                    </a:lnTo>
                    <a:lnTo>
                      <a:pt x="970194" y="307623"/>
                    </a:lnTo>
                    <a:lnTo>
                      <a:pt x="807308" y="140043"/>
                    </a:lnTo>
                    <a:lnTo>
                      <a:pt x="601362" y="0"/>
                    </a:lnTo>
                    <a:lnTo>
                      <a:pt x="461319" y="41189"/>
                    </a:lnTo>
                    <a:close/>
                  </a:path>
                </a:pathLst>
              </a:custGeom>
              <a:solidFill>
                <a:sysClr val="windowText" lastClr="000000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2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19" name="Freeform 30">
                <a:extLst>
                  <a:ext uri="{FF2B5EF4-FFF2-40B4-BE49-F238E27FC236}">
                    <a16:creationId xmlns:a16="http://schemas.microsoft.com/office/drawing/2014/main" id="{8447DCC0-9C27-9347-0422-0B23654BA122}"/>
                  </a:ext>
                </a:extLst>
              </xdr:cNvPr>
              <xdr:cNvSpPr/>
            </xdr:nvSpPr>
            <xdr:spPr>
              <a:xfrm rot="21465783">
                <a:off x="8374519" y="1488294"/>
                <a:ext cx="2525102" cy="3880310"/>
              </a:xfrm>
              <a:custGeom>
                <a:avLst/>
                <a:gdLst>
                  <a:gd name="connsiteX0" fmla="*/ 0 w 830580"/>
                  <a:gd name="connsiteY0" fmla="*/ 807720 h 1276350"/>
                  <a:gd name="connsiteX1" fmla="*/ 45720 w 830580"/>
                  <a:gd name="connsiteY1" fmla="*/ 842010 h 1276350"/>
                  <a:gd name="connsiteX2" fmla="*/ 137160 w 830580"/>
                  <a:gd name="connsiteY2" fmla="*/ 830580 h 1276350"/>
                  <a:gd name="connsiteX3" fmla="*/ 198120 w 830580"/>
                  <a:gd name="connsiteY3" fmla="*/ 678180 h 1276350"/>
                  <a:gd name="connsiteX4" fmla="*/ 194310 w 830580"/>
                  <a:gd name="connsiteY4" fmla="*/ 754380 h 1276350"/>
                  <a:gd name="connsiteX5" fmla="*/ 243840 w 830580"/>
                  <a:gd name="connsiteY5" fmla="*/ 758190 h 1276350"/>
                  <a:gd name="connsiteX6" fmla="*/ 274320 w 830580"/>
                  <a:gd name="connsiteY6" fmla="*/ 655320 h 1276350"/>
                  <a:gd name="connsiteX7" fmla="*/ 308610 w 830580"/>
                  <a:gd name="connsiteY7" fmla="*/ 541020 h 1276350"/>
                  <a:gd name="connsiteX8" fmla="*/ 335280 w 830580"/>
                  <a:gd name="connsiteY8" fmla="*/ 518160 h 1276350"/>
                  <a:gd name="connsiteX9" fmla="*/ 350520 w 830580"/>
                  <a:gd name="connsiteY9" fmla="*/ 609600 h 1276350"/>
                  <a:gd name="connsiteX10" fmla="*/ 335280 w 830580"/>
                  <a:gd name="connsiteY10" fmla="*/ 685800 h 1276350"/>
                  <a:gd name="connsiteX11" fmla="*/ 373380 w 830580"/>
                  <a:gd name="connsiteY11" fmla="*/ 670560 h 1276350"/>
                  <a:gd name="connsiteX12" fmla="*/ 438150 w 830580"/>
                  <a:gd name="connsiteY12" fmla="*/ 483870 h 1276350"/>
                  <a:gd name="connsiteX13" fmla="*/ 453390 w 830580"/>
                  <a:gd name="connsiteY13" fmla="*/ 361950 h 1276350"/>
                  <a:gd name="connsiteX14" fmla="*/ 491490 w 830580"/>
                  <a:gd name="connsiteY14" fmla="*/ 502920 h 1276350"/>
                  <a:gd name="connsiteX15" fmla="*/ 487680 w 830580"/>
                  <a:gd name="connsiteY15" fmla="*/ 563880 h 1276350"/>
                  <a:gd name="connsiteX16" fmla="*/ 518160 w 830580"/>
                  <a:gd name="connsiteY16" fmla="*/ 582930 h 1276350"/>
                  <a:gd name="connsiteX17" fmla="*/ 560070 w 830580"/>
                  <a:gd name="connsiteY17" fmla="*/ 464820 h 1276350"/>
                  <a:gd name="connsiteX18" fmla="*/ 590550 w 830580"/>
                  <a:gd name="connsiteY18" fmla="*/ 240030 h 1276350"/>
                  <a:gd name="connsiteX19" fmla="*/ 643890 w 830580"/>
                  <a:gd name="connsiteY19" fmla="*/ 384810 h 1276350"/>
                  <a:gd name="connsiteX20" fmla="*/ 655320 w 830580"/>
                  <a:gd name="connsiteY20" fmla="*/ 521970 h 1276350"/>
                  <a:gd name="connsiteX21" fmla="*/ 674370 w 830580"/>
                  <a:gd name="connsiteY21" fmla="*/ 525780 h 1276350"/>
                  <a:gd name="connsiteX22" fmla="*/ 697230 w 830580"/>
                  <a:gd name="connsiteY22" fmla="*/ 411480 h 1276350"/>
                  <a:gd name="connsiteX23" fmla="*/ 674370 w 830580"/>
                  <a:gd name="connsiteY23" fmla="*/ 262890 h 1276350"/>
                  <a:gd name="connsiteX24" fmla="*/ 647700 w 830580"/>
                  <a:gd name="connsiteY24" fmla="*/ 125730 h 1276350"/>
                  <a:gd name="connsiteX25" fmla="*/ 590550 w 830580"/>
                  <a:gd name="connsiteY25" fmla="*/ 3810 h 1276350"/>
                  <a:gd name="connsiteX26" fmla="*/ 617220 w 830580"/>
                  <a:gd name="connsiteY26" fmla="*/ 0 h 1276350"/>
                  <a:gd name="connsiteX27" fmla="*/ 678180 w 830580"/>
                  <a:gd name="connsiteY27" fmla="*/ 87630 h 1276350"/>
                  <a:gd name="connsiteX28" fmla="*/ 788670 w 830580"/>
                  <a:gd name="connsiteY28" fmla="*/ 270510 h 1276350"/>
                  <a:gd name="connsiteX29" fmla="*/ 830580 w 830580"/>
                  <a:gd name="connsiteY29" fmla="*/ 483870 h 1276350"/>
                  <a:gd name="connsiteX30" fmla="*/ 830580 w 830580"/>
                  <a:gd name="connsiteY30" fmla="*/ 674370 h 1276350"/>
                  <a:gd name="connsiteX31" fmla="*/ 822960 w 830580"/>
                  <a:gd name="connsiteY31" fmla="*/ 826770 h 1276350"/>
                  <a:gd name="connsiteX32" fmla="*/ 811530 w 830580"/>
                  <a:gd name="connsiteY32" fmla="*/ 853440 h 1276350"/>
                  <a:gd name="connsiteX33" fmla="*/ 518160 w 830580"/>
                  <a:gd name="connsiteY33" fmla="*/ 1097280 h 1276350"/>
                  <a:gd name="connsiteX34" fmla="*/ 331470 w 830580"/>
                  <a:gd name="connsiteY34" fmla="*/ 1234440 h 1276350"/>
                  <a:gd name="connsiteX35" fmla="*/ 240030 w 830580"/>
                  <a:gd name="connsiteY35" fmla="*/ 1276350 h 1276350"/>
                  <a:gd name="connsiteX36" fmla="*/ 0 w 830580"/>
                  <a:gd name="connsiteY36" fmla="*/ 807720 h 1276350"/>
                  <a:gd name="connsiteX0" fmla="*/ 0 w 830580"/>
                  <a:gd name="connsiteY0" fmla="*/ 807720 h 1276350"/>
                  <a:gd name="connsiteX1" fmla="*/ 45720 w 830580"/>
                  <a:gd name="connsiteY1" fmla="*/ 842010 h 1276350"/>
                  <a:gd name="connsiteX2" fmla="*/ 137160 w 830580"/>
                  <a:gd name="connsiteY2" fmla="*/ 830580 h 1276350"/>
                  <a:gd name="connsiteX3" fmla="*/ 198120 w 830580"/>
                  <a:gd name="connsiteY3" fmla="*/ 678180 h 1276350"/>
                  <a:gd name="connsiteX4" fmla="*/ 194310 w 830580"/>
                  <a:gd name="connsiteY4" fmla="*/ 754380 h 1276350"/>
                  <a:gd name="connsiteX5" fmla="*/ 243840 w 830580"/>
                  <a:gd name="connsiteY5" fmla="*/ 758190 h 1276350"/>
                  <a:gd name="connsiteX6" fmla="*/ 274320 w 830580"/>
                  <a:gd name="connsiteY6" fmla="*/ 655320 h 1276350"/>
                  <a:gd name="connsiteX7" fmla="*/ 308610 w 830580"/>
                  <a:gd name="connsiteY7" fmla="*/ 541020 h 1276350"/>
                  <a:gd name="connsiteX8" fmla="*/ 335280 w 830580"/>
                  <a:gd name="connsiteY8" fmla="*/ 518160 h 1276350"/>
                  <a:gd name="connsiteX9" fmla="*/ 350520 w 830580"/>
                  <a:gd name="connsiteY9" fmla="*/ 609600 h 1276350"/>
                  <a:gd name="connsiteX10" fmla="*/ 335280 w 830580"/>
                  <a:gd name="connsiteY10" fmla="*/ 685800 h 1276350"/>
                  <a:gd name="connsiteX11" fmla="*/ 373380 w 830580"/>
                  <a:gd name="connsiteY11" fmla="*/ 670560 h 1276350"/>
                  <a:gd name="connsiteX12" fmla="*/ 438150 w 830580"/>
                  <a:gd name="connsiteY12" fmla="*/ 483870 h 1276350"/>
                  <a:gd name="connsiteX13" fmla="*/ 453390 w 830580"/>
                  <a:gd name="connsiteY13" fmla="*/ 361950 h 1276350"/>
                  <a:gd name="connsiteX14" fmla="*/ 491490 w 830580"/>
                  <a:gd name="connsiteY14" fmla="*/ 502920 h 1276350"/>
                  <a:gd name="connsiteX15" fmla="*/ 487680 w 830580"/>
                  <a:gd name="connsiteY15" fmla="*/ 563880 h 1276350"/>
                  <a:gd name="connsiteX16" fmla="*/ 518160 w 830580"/>
                  <a:gd name="connsiteY16" fmla="*/ 582930 h 1276350"/>
                  <a:gd name="connsiteX17" fmla="*/ 560070 w 830580"/>
                  <a:gd name="connsiteY17" fmla="*/ 464820 h 1276350"/>
                  <a:gd name="connsiteX18" fmla="*/ 590550 w 830580"/>
                  <a:gd name="connsiteY18" fmla="*/ 240030 h 1276350"/>
                  <a:gd name="connsiteX19" fmla="*/ 643890 w 830580"/>
                  <a:gd name="connsiteY19" fmla="*/ 384810 h 1276350"/>
                  <a:gd name="connsiteX20" fmla="*/ 655320 w 830580"/>
                  <a:gd name="connsiteY20" fmla="*/ 521970 h 1276350"/>
                  <a:gd name="connsiteX21" fmla="*/ 736548 w 830580"/>
                  <a:gd name="connsiteY21" fmla="*/ 421672 h 1276350"/>
                  <a:gd name="connsiteX22" fmla="*/ 697230 w 830580"/>
                  <a:gd name="connsiteY22" fmla="*/ 411480 h 1276350"/>
                  <a:gd name="connsiteX23" fmla="*/ 674370 w 830580"/>
                  <a:gd name="connsiteY23" fmla="*/ 262890 h 1276350"/>
                  <a:gd name="connsiteX24" fmla="*/ 647700 w 830580"/>
                  <a:gd name="connsiteY24" fmla="*/ 125730 h 1276350"/>
                  <a:gd name="connsiteX25" fmla="*/ 590550 w 830580"/>
                  <a:gd name="connsiteY25" fmla="*/ 3810 h 1276350"/>
                  <a:gd name="connsiteX26" fmla="*/ 617220 w 830580"/>
                  <a:gd name="connsiteY26" fmla="*/ 0 h 1276350"/>
                  <a:gd name="connsiteX27" fmla="*/ 678180 w 830580"/>
                  <a:gd name="connsiteY27" fmla="*/ 87630 h 1276350"/>
                  <a:gd name="connsiteX28" fmla="*/ 788670 w 830580"/>
                  <a:gd name="connsiteY28" fmla="*/ 270510 h 1276350"/>
                  <a:gd name="connsiteX29" fmla="*/ 830580 w 830580"/>
                  <a:gd name="connsiteY29" fmla="*/ 483870 h 1276350"/>
                  <a:gd name="connsiteX30" fmla="*/ 830580 w 830580"/>
                  <a:gd name="connsiteY30" fmla="*/ 674370 h 1276350"/>
                  <a:gd name="connsiteX31" fmla="*/ 822960 w 830580"/>
                  <a:gd name="connsiteY31" fmla="*/ 826770 h 1276350"/>
                  <a:gd name="connsiteX32" fmla="*/ 811530 w 830580"/>
                  <a:gd name="connsiteY32" fmla="*/ 853440 h 1276350"/>
                  <a:gd name="connsiteX33" fmla="*/ 518160 w 830580"/>
                  <a:gd name="connsiteY33" fmla="*/ 1097280 h 1276350"/>
                  <a:gd name="connsiteX34" fmla="*/ 331470 w 830580"/>
                  <a:gd name="connsiteY34" fmla="*/ 1234440 h 1276350"/>
                  <a:gd name="connsiteX35" fmla="*/ 240030 w 830580"/>
                  <a:gd name="connsiteY35" fmla="*/ 1276350 h 1276350"/>
                  <a:gd name="connsiteX36" fmla="*/ 0 w 830580"/>
                  <a:gd name="connsiteY36" fmla="*/ 807720 h 1276350"/>
                  <a:gd name="connsiteX0" fmla="*/ 0 w 830580"/>
                  <a:gd name="connsiteY0" fmla="*/ 807720 h 1276350"/>
                  <a:gd name="connsiteX1" fmla="*/ 45720 w 830580"/>
                  <a:gd name="connsiteY1" fmla="*/ 842010 h 1276350"/>
                  <a:gd name="connsiteX2" fmla="*/ 137160 w 830580"/>
                  <a:gd name="connsiteY2" fmla="*/ 830580 h 1276350"/>
                  <a:gd name="connsiteX3" fmla="*/ 198120 w 830580"/>
                  <a:gd name="connsiteY3" fmla="*/ 678180 h 1276350"/>
                  <a:gd name="connsiteX4" fmla="*/ 194310 w 830580"/>
                  <a:gd name="connsiteY4" fmla="*/ 754380 h 1276350"/>
                  <a:gd name="connsiteX5" fmla="*/ 243840 w 830580"/>
                  <a:gd name="connsiteY5" fmla="*/ 758190 h 1276350"/>
                  <a:gd name="connsiteX6" fmla="*/ 274320 w 830580"/>
                  <a:gd name="connsiteY6" fmla="*/ 655320 h 1276350"/>
                  <a:gd name="connsiteX7" fmla="*/ 308610 w 830580"/>
                  <a:gd name="connsiteY7" fmla="*/ 541020 h 1276350"/>
                  <a:gd name="connsiteX8" fmla="*/ 335280 w 830580"/>
                  <a:gd name="connsiteY8" fmla="*/ 518160 h 1276350"/>
                  <a:gd name="connsiteX9" fmla="*/ 350520 w 830580"/>
                  <a:gd name="connsiteY9" fmla="*/ 609600 h 1276350"/>
                  <a:gd name="connsiteX10" fmla="*/ 335280 w 830580"/>
                  <a:gd name="connsiteY10" fmla="*/ 685800 h 1276350"/>
                  <a:gd name="connsiteX11" fmla="*/ 373380 w 830580"/>
                  <a:gd name="connsiteY11" fmla="*/ 670560 h 1276350"/>
                  <a:gd name="connsiteX12" fmla="*/ 438150 w 830580"/>
                  <a:gd name="connsiteY12" fmla="*/ 483870 h 1276350"/>
                  <a:gd name="connsiteX13" fmla="*/ 453390 w 830580"/>
                  <a:gd name="connsiteY13" fmla="*/ 361950 h 1276350"/>
                  <a:gd name="connsiteX14" fmla="*/ 491490 w 830580"/>
                  <a:gd name="connsiteY14" fmla="*/ 502920 h 1276350"/>
                  <a:gd name="connsiteX15" fmla="*/ 487680 w 830580"/>
                  <a:gd name="connsiteY15" fmla="*/ 563880 h 1276350"/>
                  <a:gd name="connsiteX16" fmla="*/ 518160 w 830580"/>
                  <a:gd name="connsiteY16" fmla="*/ 582930 h 1276350"/>
                  <a:gd name="connsiteX17" fmla="*/ 560070 w 830580"/>
                  <a:gd name="connsiteY17" fmla="*/ 464820 h 1276350"/>
                  <a:gd name="connsiteX18" fmla="*/ 590550 w 830580"/>
                  <a:gd name="connsiteY18" fmla="*/ 240030 h 1276350"/>
                  <a:gd name="connsiteX19" fmla="*/ 643890 w 830580"/>
                  <a:gd name="connsiteY19" fmla="*/ 384810 h 1276350"/>
                  <a:gd name="connsiteX20" fmla="*/ 682708 w 830580"/>
                  <a:gd name="connsiteY20" fmla="*/ 440719 h 1276350"/>
                  <a:gd name="connsiteX21" fmla="*/ 736548 w 830580"/>
                  <a:gd name="connsiteY21" fmla="*/ 421672 h 1276350"/>
                  <a:gd name="connsiteX22" fmla="*/ 697230 w 830580"/>
                  <a:gd name="connsiteY22" fmla="*/ 411480 h 1276350"/>
                  <a:gd name="connsiteX23" fmla="*/ 674370 w 830580"/>
                  <a:gd name="connsiteY23" fmla="*/ 262890 h 1276350"/>
                  <a:gd name="connsiteX24" fmla="*/ 647700 w 830580"/>
                  <a:gd name="connsiteY24" fmla="*/ 125730 h 1276350"/>
                  <a:gd name="connsiteX25" fmla="*/ 590550 w 830580"/>
                  <a:gd name="connsiteY25" fmla="*/ 3810 h 1276350"/>
                  <a:gd name="connsiteX26" fmla="*/ 617220 w 830580"/>
                  <a:gd name="connsiteY26" fmla="*/ 0 h 1276350"/>
                  <a:gd name="connsiteX27" fmla="*/ 678180 w 830580"/>
                  <a:gd name="connsiteY27" fmla="*/ 87630 h 1276350"/>
                  <a:gd name="connsiteX28" fmla="*/ 788670 w 830580"/>
                  <a:gd name="connsiteY28" fmla="*/ 270510 h 1276350"/>
                  <a:gd name="connsiteX29" fmla="*/ 830580 w 830580"/>
                  <a:gd name="connsiteY29" fmla="*/ 483870 h 1276350"/>
                  <a:gd name="connsiteX30" fmla="*/ 830580 w 830580"/>
                  <a:gd name="connsiteY30" fmla="*/ 674370 h 1276350"/>
                  <a:gd name="connsiteX31" fmla="*/ 822960 w 830580"/>
                  <a:gd name="connsiteY31" fmla="*/ 826770 h 1276350"/>
                  <a:gd name="connsiteX32" fmla="*/ 811530 w 830580"/>
                  <a:gd name="connsiteY32" fmla="*/ 853440 h 1276350"/>
                  <a:gd name="connsiteX33" fmla="*/ 518160 w 830580"/>
                  <a:gd name="connsiteY33" fmla="*/ 1097280 h 1276350"/>
                  <a:gd name="connsiteX34" fmla="*/ 331470 w 830580"/>
                  <a:gd name="connsiteY34" fmla="*/ 1234440 h 1276350"/>
                  <a:gd name="connsiteX35" fmla="*/ 240030 w 830580"/>
                  <a:gd name="connsiteY35" fmla="*/ 1276350 h 1276350"/>
                  <a:gd name="connsiteX36" fmla="*/ 0 w 830580"/>
                  <a:gd name="connsiteY36" fmla="*/ 807720 h 1276350"/>
                  <a:gd name="connsiteX0" fmla="*/ 0 w 830580"/>
                  <a:gd name="connsiteY0" fmla="*/ 807720 h 1276350"/>
                  <a:gd name="connsiteX1" fmla="*/ 45720 w 830580"/>
                  <a:gd name="connsiteY1" fmla="*/ 842010 h 1276350"/>
                  <a:gd name="connsiteX2" fmla="*/ 137160 w 830580"/>
                  <a:gd name="connsiteY2" fmla="*/ 830580 h 1276350"/>
                  <a:gd name="connsiteX3" fmla="*/ 198120 w 830580"/>
                  <a:gd name="connsiteY3" fmla="*/ 678180 h 1276350"/>
                  <a:gd name="connsiteX4" fmla="*/ 194310 w 830580"/>
                  <a:gd name="connsiteY4" fmla="*/ 754380 h 1276350"/>
                  <a:gd name="connsiteX5" fmla="*/ 243840 w 830580"/>
                  <a:gd name="connsiteY5" fmla="*/ 758190 h 1276350"/>
                  <a:gd name="connsiteX6" fmla="*/ 274320 w 830580"/>
                  <a:gd name="connsiteY6" fmla="*/ 655320 h 1276350"/>
                  <a:gd name="connsiteX7" fmla="*/ 308610 w 830580"/>
                  <a:gd name="connsiteY7" fmla="*/ 541020 h 1276350"/>
                  <a:gd name="connsiteX8" fmla="*/ 335280 w 830580"/>
                  <a:gd name="connsiteY8" fmla="*/ 518160 h 1276350"/>
                  <a:gd name="connsiteX9" fmla="*/ 350520 w 830580"/>
                  <a:gd name="connsiteY9" fmla="*/ 609600 h 1276350"/>
                  <a:gd name="connsiteX10" fmla="*/ 335280 w 830580"/>
                  <a:gd name="connsiteY10" fmla="*/ 685800 h 1276350"/>
                  <a:gd name="connsiteX11" fmla="*/ 373380 w 830580"/>
                  <a:gd name="connsiteY11" fmla="*/ 670560 h 1276350"/>
                  <a:gd name="connsiteX12" fmla="*/ 438150 w 830580"/>
                  <a:gd name="connsiteY12" fmla="*/ 483870 h 1276350"/>
                  <a:gd name="connsiteX13" fmla="*/ 453390 w 830580"/>
                  <a:gd name="connsiteY13" fmla="*/ 361950 h 1276350"/>
                  <a:gd name="connsiteX14" fmla="*/ 491490 w 830580"/>
                  <a:gd name="connsiteY14" fmla="*/ 502920 h 1276350"/>
                  <a:gd name="connsiteX15" fmla="*/ 487680 w 830580"/>
                  <a:gd name="connsiteY15" fmla="*/ 563880 h 1276350"/>
                  <a:gd name="connsiteX16" fmla="*/ 518160 w 830580"/>
                  <a:gd name="connsiteY16" fmla="*/ 582930 h 1276350"/>
                  <a:gd name="connsiteX17" fmla="*/ 560070 w 830580"/>
                  <a:gd name="connsiteY17" fmla="*/ 464820 h 1276350"/>
                  <a:gd name="connsiteX18" fmla="*/ 590550 w 830580"/>
                  <a:gd name="connsiteY18" fmla="*/ 240030 h 1276350"/>
                  <a:gd name="connsiteX19" fmla="*/ 643890 w 830580"/>
                  <a:gd name="connsiteY19" fmla="*/ 384810 h 1276350"/>
                  <a:gd name="connsiteX20" fmla="*/ 673416 w 830580"/>
                  <a:gd name="connsiteY20" fmla="*/ 430669 h 1276350"/>
                  <a:gd name="connsiteX21" fmla="*/ 736548 w 830580"/>
                  <a:gd name="connsiteY21" fmla="*/ 421672 h 1276350"/>
                  <a:gd name="connsiteX22" fmla="*/ 697230 w 830580"/>
                  <a:gd name="connsiteY22" fmla="*/ 411480 h 1276350"/>
                  <a:gd name="connsiteX23" fmla="*/ 674370 w 830580"/>
                  <a:gd name="connsiteY23" fmla="*/ 262890 h 1276350"/>
                  <a:gd name="connsiteX24" fmla="*/ 647700 w 830580"/>
                  <a:gd name="connsiteY24" fmla="*/ 125730 h 1276350"/>
                  <a:gd name="connsiteX25" fmla="*/ 590550 w 830580"/>
                  <a:gd name="connsiteY25" fmla="*/ 3810 h 1276350"/>
                  <a:gd name="connsiteX26" fmla="*/ 617220 w 830580"/>
                  <a:gd name="connsiteY26" fmla="*/ 0 h 1276350"/>
                  <a:gd name="connsiteX27" fmla="*/ 678180 w 830580"/>
                  <a:gd name="connsiteY27" fmla="*/ 87630 h 1276350"/>
                  <a:gd name="connsiteX28" fmla="*/ 788670 w 830580"/>
                  <a:gd name="connsiteY28" fmla="*/ 270510 h 1276350"/>
                  <a:gd name="connsiteX29" fmla="*/ 830580 w 830580"/>
                  <a:gd name="connsiteY29" fmla="*/ 483870 h 1276350"/>
                  <a:gd name="connsiteX30" fmla="*/ 830580 w 830580"/>
                  <a:gd name="connsiteY30" fmla="*/ 674370 h 1276350"/>
                  <a:gd name="connsiteX31" fmla="*/ 822960 w 830580"/>
                  <a:gd name="connsiteY31" fmla="*/ 826770 h 1276350"/>
                  <a:gd name="connsiteX32" fmla="*/ 811530 w 830580"/>
                  <a:gd name="connsiteY32" fmla="*/ 853440 h 1276350"/>
                  <a:gd name="connsiteX33" fmla="*/ 518160 w 830580"/>
                  <a:gd name="connsiteY33" fmla="*/ 1097280 h 1276350"/>
                  <a:gd name="connsiteX34" fmla="*/ 331470 w 830580"/>
                  <a:gd name="connsiteY34" fmla="*/ 1234440 h 1276350"/>
                  <a:gd name="connsiteX35" fmla="*/ 240030 w 830580"/>
                  <a:gd name="connsiteY35" fmla="*/ 1276350 h 1276350"/>
                  <a:gd name="connsiteX36" fmla="*/ 0 w 830580"/>
                  <a:gd name="connsiteY36" fmla="*/ 807720 h 1276350"/>
                  <a:gd name="connsiteX0" fmla="*/ 0 w 830580"/>
                  <a:gd name="connsiteY0" fmla="*/ 807720 h 1276350"/>
                  <a:gd name="connsiteX1" fmla="*/ 45720 w 830580"/>
                  <a:gd name="connsiteY1" fmla="*/ 842010 h 1276350"/>
                  <a:gd name="connsiteX2" fmla="*/ 137160 w 830580"/>
                  <a:gd name="connsiteY2" fmla="*/ 830580 h 1276350"/>
                  <a:gd name="connsiteX3" fmla="*/ 198120 w 830580"/>
                  <a:gd name="connsiteY3" fmla="*/ 678180 h 1276350"/>
                  <a:gd name="connsiteX4" fmla="*/ 194310 w 830580"/>
                  <a:gd name="connsiteY4" fmla="*/ 754380 h 1276350"/>
                  <a:gd name="connsiteX5" fmla="*/ 243840 w 830580"/>
                  <a:gd name="connsiteY5" fmla="*/ 758190 h 1276350"/>
                  <a:gd name="connsiteX6" fmla="*/ 274320 w 830580"/>
                  <a:gd name="connsiteY6" fmla="*/ 655320 h 1276350"/>
                  <a:gd name="connsiteX7" fmla="*/ 308610 w 830580"/>
                  <a:gd name="connsiteY7" fmla="*/ 541020 h 1276350"/>
                  <a:gd name="connsiteX8" fmla="*/ 335280 w 830580"/>
                  <a:gd name="connsiteY8" fmla="*/ 518160 h 1276350"/>
                  <a:gd name="connsiteX9" fmla="*/ 350520 w 830580"/>
                  <a:gd name="connsiteY9" fmla="*/ 609600 h 1276350"/>
                  <a:gd name="connsiteX10" fmla="*/ 335280 w 830580"/>
                  <a:gd name="connsiteY10" fmla="*/ 685800 h 1276350"/>
                  <a:gd name="connsiteX11" fmla="*/ 373380 w 830580"/>
                  <a:gd name="connsiteY11" fmla="*/ 670560 h 1276350"/>
                  <a:gd name="connsiteX12" fmla="*/ 438150 w 830580"/>
                  <a:gd name="connsiteY12" fmla="*/ 483870 h 1276350"/>
                  <a:gd name="connsiteX13" fmla="*/ 453390 w 830580"/>
                  <a:gd name="connsiteY13" fmla="*/ 361950 h 1276350"/>
                  <a:gd name="connsiteX14" fmla="*/ 491490 w 830580"/>
                  <a:gd name="connsiteY14" fmla="*/ 502920 h 1276350"/>
                  <a:gd name="connsiteX15" fmla="*/ 487680 w 830580"/>
                  <a:gd name="connsiteY15" fmla="*/ 563880 h 1276350"/>
                  <a:gd name="connsiteX16" fmla="*/ 518160 w 830580"/>
                  <a:gd name="connsiteY16" fmla="*/ 582930 h 1276350"/>
                  <a:gd name="connsiteX17" fmla="*/ 560070 w 830580"/>
                  <a:gd name="connsiteY17" fmla="*/ 464820 h 1276350"/>
                  <a:gd name="connsiteX18" fmla="*/ 618052 w 830580"/>
                  <a:gd name="connsiteY18" fmla="*/ 279843 h 1276350"/>
                  <a:gd name="connsiteX19" fmla="*/ 643890 w 830580"/>
                  <a:gd name="connsiteY19" fmla="*/ 384810 h 1276350"/>
                  <a:gd name="connsiteX20" fmla="*/ 673416 w 830580"/>
                  <a:gd name="connsiteY20" fmla="*/ 430669 h 1276350"/>
                  <a:gd name="connsiteX21" fmla="*/ 736548 w 830580"/>
                  <a:gd name="connsiteY21" fmla="*/ 421672 h 1276350"/>
                  <a:gd name="connsiteX22" fmla="*/ 697230 w 830580"/>
                  <a:gd name="connsiteY22" fmla="*/ 411480 h 1276350"/>
                  <a:gd name="connsiteX23" fmla="*/ 674370 w 830580"/>
                  <a:gd name="connsiteY23" fmla="*/ 262890 h 1276350"/>
                  <a:gd name="connsiteX24" fmla="*/ 647700 w 830580"/>
                  <a:gd name="connsiteY24" fmla="*/ 125730 h 1276350"/>
                  <a:gd name="connsiteX25" fmla="*/ 590550 w 830580"/>
                  <a:gd name="connsiteY25" fmla="*/ 3810 h 1276350"/>
                  <a:gd name="connsiteX26" fmla="*/ 617220 w 830580"/>
                  <a:gd name="connsiteY26" fmla="*/ 0 h 1276350"/>
                  <a:gd name="connsiteX27" fmla="*/ 678180 w 830580"/>
                  <a:gd name="connsiteY27" fmla="*/ 87630 h 1276350"/>
                  <a:gd name="connsiteX28" fmla="*/ 788670 w 830580"/>
                  <a:gd name="connsiteY28" fmla="*/ 270510 h 1276350"/>
                  <a:gd name="connsiteX29" fmla="*/ 830580 w 830580"/>
                  <a:gd name="connsiteY29" fmla="*/ 483870 h 1276350"/>
                  <a:gd name="connsiteX30" fmla="*/ 830580 w 830580"/>
                  <a:gd name="connsiteY30" fmla="*/ 674370 h 1276350"/>
                  <a:gd name="connsiteX31" fmla="*/ 822960 w 830580"/>
                  <a:gd name="connsiteY31" fmla="*/ 826770 h 1276350"/>
                  <a:gd name="connsiteX32" fmla="*/ 811530 w 830580"/>
                  <a:gd name="connsiteY32" fmla="*/ 853440 h 1276350"/>
                  <a:gd name="connsiteX33" fmla="*/ 518160 w 830580"/>
                  <a:gd name="connsiteY33" fmla="*/ 1097280 h 1276350"/>
                  <a:gd name="connsiteX34" fmla="*/ 331470 w 830580"/>
                  <a:gd name="connsiteY34" fmla="*/ 1234440 h 1276350"/>
                  <a:gd name="connsiteX35" fmla="*/ 240030 w 830580"/>
                  <a:gd name="connsiteY35" fmla="*/ 1276350 h 1276350"/>
                  <a:gd name="connsiteX36" fmla="*/ 0 w 830580"/>
                  <a:gd name="connsiteY36" fmla="*/ 807720 h 1276350"/>
                  <a:gd name="connsiteX0" fmla="*/ 0 w 830580"/>
                  <a:gd name="connsiteY0" fmla="*/ 807720 h 1276350"/>
                  <a:gd name="connsiteX1" fmla="*/ 45720 w 830580"/>
                  <a:gd name="connsiteY1" fmla="*/ 842010 h 1276350"/>
                  <a:gd name="connsiteX2" fmla="*/ 137160 w 830580"/>
                  <a:gd name="connsiteY2" fmla="*/ 830580 h 1276350"/>
                  <a:gd name="connsiteX3" fmla="*/ 198120 w 830580"/>
                  <a:gd name="connsiteY3" fmla="*/ 678180 h 1276350"/>
                  <a:gd name="connsiteX4" fmla="*/ 194310 w 830580"/>
                  <a:gd name="connsiteY4" fmla="*/ 754380 h 1276350"/>
                  <a:gd name="connsiteX5" fmla="*/ 243840 w 830580"/>
                  <a:gd name="connsiteY5" fmla="*/ 758190 h 1276350"/>
                  <a:gd name="connsiteX6" fmla="*/ 274320 w 830580"/>
                  <a:gd name="connsiteY6" fmla="*/ 655320 h 1276350"/>
                  <a:gd name="connsiteX7" fmla="*/ 308610 w 830580"/>
                  <a:gd name="connsiteY7" fmla="*/ 541020 h 1276350"/>
                  <a:gd name="connsiteX8" fmla="*/ 335280 w 830580"/>
                  <a:gd name="connsiteY8" fmla="*/ 518160 h 1276350"/>
                  <a:gd name="connsiteX9" fmla="*/ 350520 w 830580"/>
                  <a:gd name="connsiteY9" fmla="*/ 609600 h 1276350"/>
                  <a:gd name="connsiteX10" fmla="*/ 335280 w 830580"/>
                  <a:gd name="connsiteY10" fmla="*/ 685800 h 1276350"/>
                  <a:gd name="connsiteX11" fmla="*/ 373380 w 830580"/>
                  <a:gd name="connsiteY11" fmla="*/ 670560 h 1276350"/>
                  <a:gd name="connsiteX12" fmla="*/ 438150 w 830580"/>
                  <a:gd name="connsiteY12" fmla="*/ 483870 h 1276350"/>
                  <a:gd name="connsiteX13" fmla="*/ 453390 w 830580"/>
                  <a:gd name="connsiteY13" fmla="*/ 361950 h 1276350"/>
                  <a:gd name="connsiteX14" fmla="*/ 491490 w 830580"/>
                  <a:gd name="connsiteY14" fmla="*/ 502920 h 1276350"/>
                  <a:gd name="connsiteX15" fmla="*/ 487680 w 830580"/>
                  <a:gd name="connsiteY15" fmla="*/ 563880 h 1276350"/>
                  <a:gd name="connsiteX16" fmla="*/ 518160 w 830580"/>
                  <a:gd name="connsiteY16" fmla="*/ 582930 h 1276350"/>
                  <a:gd name="connsiteX17" fmla="*/ 560070 w 830580"/>
                  <a:gd name="connsiteY17" fmla="*/ 464820 h 1276350"/>
                  <a:gd name="connsiteX18" fmla="*/ 618052 w 830580"/>
                  <a:gd name="connsiteY18" fmla="*/ 279843 h 1276350"/>
                  <a:gd name="connsiteX19" fmla="*/ 643890 w 830580"/>
                  <a:gd name="connsiteY19" fmla="*/ 384810 h 1276350"/>
                  <a:gd name="connsiteX20" fmla="*/ 673416 w 830580"/>
                  <a:gd name="connsiteY20" fmla="*/ 430669 h 1276350"/>
                  <a:gd name="connsiteX21" fmla="*/ 697230 w 830580"/>
                  <a:gd name="connsiteY21" fmla="*/ 411480 h 1276350"/>
                  <a:gd name="connsiteX22" fmla="*/ 674370 w 830580"/>
                  <a:gd name="connsiteY22" fmla="*/ 262890 h 1276350"/>
                  <a:gd name="connsiteX23" fmla="*/ 647700 w 830580"/>
                  <a:gd name="connsiteY23" fmla="*/ 125730 h 1276350"/>
                  <a:gd name="connsiteX24" fmla="*/ 590550 w 830580"/>
                  <a:gd name="connsiteY24" fmla="*/ 3810 h 1276350"/>
                  <a:gd name="connsiteX25" fmla="*/ 617220 w 830580"/>
                  <a:gd name="connsiteY25" fmla="*/ 0 h 1276350"/>
                  <a:gd name="connsiteX26" fmla="*/ 678180 w 830580"/>
                  <a:gd name="connsiteY26" fmla="*/ 87630 h 1276350"/>
                  <a:gd name="connsiteX27" fmla="*/ 788670 w 830580"/>
                  <a:gd name="connsiteY27" fmla="*/ 270510 h 1276350"/>
                  <a:gd name="connsiteX28" fmla="*/ 830580 w 830580"/>
                  <a:gd name="connsiteY28" fmla="*/ 483870 h 1276350"/>
                  <a:gd name="connsiteX29" fmla="*/ 830580 w 830580"/>
                  <a:gd name="connsiteY29" fmla="*/ 674370 h 1276350"/>
                  <a:gd name="connsiteX30" fmla="*/ 822960 w 830580"/>
                  <a:gd name="connsiteY30" fmla="*/ 826770 h 1276350"/>
                  <a:gd name="connsiteX31" fmla="*/ 811530 w 830580"/>
                  <a:gd name="connsiteY31" fmla="*/ 853440 h 1276350"/>
                  <a:gd name="connsiteX32" fmla="*/ 518160 w 830580"/>
                  <a:gd name="connsiteY32" fmla="*/ 1097280 h 1276350"/>
                  <a:gd name="connsiteX33" fmla="*/ 331470 w 830580"/>
                  <a:gd name="connsiteY33" fmla="*/ 1234440 h 1276350"/>
                  <a:gd name="connsiteX34" fmla="*/ 240030 w 830580"/>
                  <a:gd name="connsiteY34" fmla="*/ 1276350 h 1276350"/>
                  <a:gd name="connsiteX35" fmla="*/ 0 w 830580"/>
                  <a:gd name="connsiteY35" fmla="*/ 807720 h 1276350"/>
                  <a:gd name="connsiteX0" fmla="*/ 0 w 830580"/>
                  <a:gd name="connsiteY0" fmla="*/ 807720 h 1276350"/>
                  <a:gd name="connsiteX1" fmla="*/ 45720 w 830580"/>
                  <a:gd name="connsiteY1" fmla="*/ 842010 h 1276350"/>
                  <a:gd name="connsiteX2" fmla="*/ 137160 w 830580"/>
                  <a:gd name="connsiteY2" fmla="*/ 830580 h 1276350"/>
                  <a:gd name="connsiteX3" fmla="*/ 198120 w 830580"/>
                  <a:gd name="connsiteY3" fmla="*/ 678180 h 1276350"/>
                  <a:gd name="connsiteX4" fmla="*/ 194310 w 830580"/>
                  <a:gd name="connsiteY4" fmla="*/ 754380 h 1276350"/>
                  <a:gd name="connsiteX5" fmla="*/ 255022 w 830580"/>
                  <a:gd name="connsiteY5" fmla="*/ 719887 h 1276350"/>
                  <a:gd name="connsiteX6" fmla="*/ 274320 w 830580"/>
                  <a:gd name="connsiteY6" fmla="*/ 655320 h 1276350"/>
                  <a:gd name="connsiteX7" fmla="*/ 308610 w 830580"/>
                  <a:gd name="connsiteY7" fmla="*/ 541020 h 1276350"/>
                  <a:gd name="connsiteX8" fmla="*/ 335280 w 830580"/>
                  <a:gd name="connsiteY8" fmla="*/ 518160 h 1276350"/>
                  <a:gd name="connsiteX9" fmla="*/ 350520 w 830580"/>
                  <a:gd name="connsiteY9" fmla="*/ 609600 h 1276350"/>
                  <a:gd name="connsiteX10" fmla="*/ 335280 w 830580"/>
                  <a:gd name="connsiteY10" fmla="*/ 685800 h 1276350"/>
                  <a:gd name="connsiteX11" fmla="*/ 373380 w 830580"/>
                  <a:gd name="connsiteY11" fmla="*/ 670560 h 1276350"/>
                  <a:gd name="connsiteX12" fmla="*/ 438150 w 830580"/>
                  <a:gd name="connsiteY12" fmla="*/ 483870 h 1276350"/>
                  <a:gd name="connsiteX13" fmla="*/ 453390 w 830580"/>
                  <a:gd name="connsiteY13" fmla="*/ 361950 h 1276350"/>
                  <a:gd name="connsiteX14" fmla="*/ 491490 w 830580"/>
                  <a:gd name="connsiteY14" fmla="*/ 502920 h 1276350"/>
                  <a:gd name="connsiteX15" fmla="*/ 487680 w 830580"/>
                  <a:gd name="connsiteY15" fmla="*/ 563880 h 1276350"/>
                  <a:gd name="connsiteX16" fmla="*/ 518160 w 830580"/>
                  <a:gd name="connsiteY16" fmla="*/ 582930 h 1276350"/>
                  <a:gd name="connsiteX17" fmla="*/ 560070 w 830580"/>
                  <a:gd name="connsiteY17" fmla="*/ 464820 h 1276350"/>
                  <a:gd name="connsiteX18" fmla="*/ 618052 w 830580"/>
                  <a:gd name="connsiteY18" fmla="*/ 279843 h 1276350"/>
                  <a:gd name="connsiteX19" fmla="*/ 643890 w 830580"/>
                  <a:gd name="connsiteY19" fmla="*/ 384810 h 1276350"/>
                  <a:gd name="connsiteX20" fmla="*/ 673416 w 830580"/>
                  <a:gd name="connsiteY20" fmla="*/ 430669 h 1276350"/>
                  <a:gd name="connsiteX21" fmla="*/ 697230 w 830580"/>
                  <a:gd name="connsiteY21" fmla="*/ 411480 h 1276350"/>
                  <a:gd name="connsiteX22" fmla="*/ 674370 w 830580"/>
                  <a:gd name="connsiteY22" fmla="*/ 262890 h 1276350"/>
                  <a:gd name="connsiteX23" fmla="*/ 647700 w 830580"/>
                  <a:gd name="connsiteY23" fmla="*/ 125730 h 1276350"/>
                  <a:gd name="connsiteX24" fmla="*/ 590550 w 830580"/>
                  <a:gd name="connsiteY24" fmla="*/ 3810 h 1276350"/>
                  <a:gd name="connsiteX25" fmla="*/ 617220 w 830580"/>
                  <a:gd name="connsiteY25" fmla="*/ 0 h 1276350"/>
                  <a:gd name="connsiteX26" fmla="*/ 678180 w 830580"/>
                  <a:gd name="connsiteY26" fmla="*/ 87630 h 1276350"/>
                  <a:gd name="connsiteX27" fmla="*/ 788670 w 830580"/>
                  <a:gd name="connsiteY27" fmla="*/ 270510 h 1276350"/>
                  <a:gd name="connsiteX28" fmla="*/ 830580 w 830580"/>
                  <a:gd name="connsiteY28" fmla="*/ 483870 h 1276350"/>
                  <a:gd name="connsiteX29" fmla="*/ 830580 w 830580"/>
                  <a:gd name="connsiteY29" fmla="*/ 674370 h 1276350"/>
                  <a:gd name="connsiteX30" fmla="*/ 822960 w 830580"/>
                  <a:gd name="connsiteY30" fmla="*/ 826770 h 1276350"/>
                  <a:gd name="connsiteX31" fmla="*/ 811530 w 830580"/>
                  <a:gd name="connsiteY31" fmla="*/ 853440 h 1276350"/>
                  <a:gd name="connsiteX32" fmla="*/ 518160 w 830580"/>
                  <a:gd name="connsiteY32" fmla="*/ 1097280 h 1276350"/>
                  <a:gd name="connsiteX33" fmla="*/ 331470 w 830580"/>
                  <a:gd name="connsiteY33" fmla="*/ 1234440 h 1276350"/>
                  <a:gd name="connsiteX34" fmla="*/ 240030 w 830580"/>
                  <a:gd name="connsiteY34" fmla="*/ 1276350 h 1276350"/>
                  <a:gd name="connsiteX35" fmla="*/ 0 w 830580"/>
                  <a:gd name="connsiteY35" fmla="*/ 807720 h 1276350"/>
                  <a:gd name="connsiteX0" fmla="*/ 0 w 830580"/>
                  <a:gd name="connsiteY0" fmla="*/ 807720 h 1276350"/>
                  <a:gd name="connsiteX1" fmla="*/ 45720 w 830580"/>
                  <a:gd name="connsiteY1" fmla="*/ 842010 h 1276350"/>
                  <a:gd name="connsiteX2" fmla="*/ 137160 w 830580"/>
                  <a:gd name="connsiteY2" fmla="*/ 830580 h 1276350"/>
                  <a:gd name="connsiteX3" fmla="*/ 198120 w 830580"/>
                  <a:gd name="connsiteY3" fmla="*/ 678180 h 1276350"/>
                  <a:gd name="connsiteX4" fmla="*/ 215949 w 830580"/>
                  <a:gd name="connsiteY4" fmla="*/ 704075 h 1276350"/>
                  <a:gd name="connsiteX5" fmla="*/ 255022 w 830580"/>
                  <a:gd name="connsiteY5" fmla="*/ 719887 h 1276350"/>
                  <a:gd name="connsiteX6" fmla="*/ 274320 w 830580"/>
                  <a:gd name="connsiteY6" fmla="*/ 655320 h 1276350"/>
                  <a:gd name="connsiteX7" fmla="*/ 308610 w 830580"/>
                  <a:gd name="connsiteY7" fmla="*/ 541020 h 1276350"/>
                  <a:gd name="connsiteX8" fmla="*/ 335280 w 830580"/>
                  <a:gd name="connsiteY8" fmla="*/ 518160 h 1276350"/>
                  <a:gd name="connsiteX9" fmla="*/ 350520 w 830580"/>
                  <a:gd name="connsiteY9" fmla="*/ 609600 h 1276350"/>
                  <a:gd name="connsiteX10" fmla="*/ 335280 w 830580"/>
                  <a:gd name="connsiteY10" fmla="*/ 685800 h 1276350"/>
                  <a:gd name="connsiteX11" fmla="*/ 373380 w 830580"/>
                  <a:gd name="connsiteY11" fmla="*/ 670560 h 1276350"/>
                  <a:gd name="connsiteX12" fmla="*/ 438150 w 830580"/>
                  <a:gd name="connsiteY12" fmla="*/ 483870 h 1276350"/>
                  <a:gd name="connsiteX13" fmla="*/ 453390 w 830580"/>
                  <a:gd name="connsiteY13" fmla="*/ 361950 h 1276350"/>
                  <a:gd name="connsiteX14" fmla="*/ 491490 w 830580"/>
                  <a:gd name="connsiteY14" fmla="*/ 502920 h 1276350"/>
                  <a:gd name="connsiteX15" fmla="*/ 487680 w 830580"/>
                  <a:gd name="connsiteY15" fmla="*/ 563880 h 1276350"/>
                  <a:gd name="connsiteX16" fmla="*/ 518160 w 830580"/>
                  <a:gd name="connsiteY16" fmla="*/ 582930 h 1276350"/>
                  <a:gd name="connsiteX17" fmla="*/ 560070 w 830580"/>
                  <a:gd name="connsiteY17" fmla="*/ 464820 h 1276350"/>
                  <a:gd name="connsiteX18" fmla="*/ 618052 w 830580"/>
                  <a:gd name="connsiteY18" fmla="*/ 279843 h 1276350"/>
                  <a:gd name="connsiteX19" fmla="*/ 643890 w 830580"/>
                  <a:gd name="connsiteY19" fmla="*/ 384810 h 1276350"/>
                  <a:gd name="connsiteX20" fmla="*/ 673416 w 830580"/>
                  <a:gd name="connsiteY20" fmla="*/ 430669 h 1276350"/>
                  <a:gd name="connsiteX21" fmla="*/ 697230 w 830580"/>
                  <a:gd name="connsiteY21" fmla="*/ 411480 h 1276350"/>
                  <a:gd name="connsiteX22" fmla="*/ 674370 w 830580"/>
                  <a:gd name="connsiteY22" fmla="*/ 262890 h 1276350"/>
                  <a:gd name="connsiteX23" fmla="*/ 647700 w 830580"/>
                  <a:gd name="connsiteY23" fmla="*/ 125730 h 1276350"/>
                  <a:gd name="connsiteX24" fmla="*/ 590550 w 830580"/>
                  <a:gd name="connsiteY24" fmla="*/ 3810 h 1276350"/>
                  <a:gd name="connsiteX25" fmla="*/ 617220 w 830580"/>
                  <a:gd name="connsiteY25" fmla="*/ 0 h 1276350"/>
                  <a:gd name="connsiteX26" fmla="*/ 678180 w 830580"/>
                  <a:gd name="connsiteY26" fmla="*/ 87630 h 1276350"/>
                  <a:gd name="connsiteX27" fmla="*/ 788670 w 830580"/>
                  <a:gd name="connsiteY27" fmla="*/ 270510 h 1276350"/>
                  <a:gd name="connsiteX28" fmla="*/ 830580 w 830580"/>
                  <a:gd name="connsiteY28" fmla="*/ 483870 h 1276350"/>
                  <a:gd name="connsiteX29" fmla="*/ 830580 w 830580"/>
                  <a:gd name="connsiteY29" fmla="*/ 674370 h 1276350"/>
                  <a:gd name="connsiteX30" fmla="*/ 822960 w 830580"/>
                  <a:gd name="connsiteY30" fmla="*/ 826770 h 1276350"/>
                  <a:gd name="connsiteX31" fmla="*/ 811530 w 830580"/>
                  <a:gd name="connsiteY31" fmla="*/ 853440 h 1276350"/>
                  <a:gd name="connsiteX32" fmla="*/ 518160 w 830580"/>
                  <a:gd name="connsiteY32" fmla="*/ 1097280 h 1276350"/>
                  <a:gd name="connsiteX33" fmla="*/ 331470 w 830580"/>
                  <a:gd name="connsiteY33" fmla="*/ 1234440 h 1276350"/>
                  <a:gd name="connsiteX34" fmla="*/ 240030 w 830580"/>
                  <a:gd name="connsiteY34" fmla="*/ 1276350 h 1276350"/>
                  <a:gd name="connsiteX35" fmla="*/ 0 w 830580"/>
                  <a:gd name="connsiteY35" fmla="*/ 807720 h 1276350"/>
                  <a:gd name="connsiteX0" fmla="*/ 0 w 830580"/>
                  <a:gd name="connsiteY0" fmla="*/ 807720 h 1276350"/>
                  <a:gd name="connsiteX1" fmla="*/ 45720 w 830580"/>
                  <a:gd name="connsiteY1" fmla="*/ 842010 h 1276350"/>
                  <a:gd name="connsiteX2" fmla="*/ 137160 w 830580"/>
                  <a:gd name="connsiteY2" fmla="*/ 830580 h 1276350"/>
                  <a:gd name="connsiteX3" fmla="*/ 198120 w 830580"/>
                  <a:gd name="connsiteY3" fmla="*/ 678180 h 1276350"/>
                  <a:gd name="connsiteX4" fmla="*/ 215949 w 830580"/>
                  <a:gd name="connsiteY4" fmla="*/ 704075 h 1276350"/>
                  <a:gd name="connsiteX5" fmla="*/ 255022 w 830580"/>
                  <a:gd name="connsiteY5" fmla="*/ 719887 h 1276350"/>
                  <a:gd name="connsiteX6" fmla="*/ 274320 w 830580"/>
                  <a:gd name="connsiteY6" fmla="*/ 655320 h 1276350"/>
                  <a:gd name="connsiteX7" fmla="*/ 308610 w 830580"/>
                  <a:gd name="connsiteY7" fmla="*/ 541020 h 1276350"/>
                  <a:gd name="connsiteX8" fmla="*/ 335280 w 830580"/>
                  <a:gd name="connsiteY8" fmla="*/ 518160 h 1276350"/>
                  <a:gd name="connsiteX9" fmla="*/ 350520 w 830580"/>
                  <a:gd name="connsiteY9" fmla="*/ 609600 h 1276350"/>
                  <a:gd name="connsiteX10" fmla="*/ 335280 w 830580"/>
                  <a:gd name="connsiteY10" fmla="*/ 685800 h 1276350"/>
                  <a:gd name="connsiteX11" fmla="*/ 373380 w 830580"/>
                  <a:gd name="connsiteY11" fmla="*/ 670560 h 1276350"/>
                  <a:gd name="connsiteX12" fmla="*/ 438150 w 830580"/>
                  <a:gd name="connsiteY12" fmla="*/ 483870 h 1276350"/>
                  <a:gd name="connsiteX13" fmla="*/ 453390 w 830580"/>
                  <a:gd name="connsiteY13" fmla="*/ 361950 h 1276350"/>
                  <a:gd name="connsiteX14" fmla="*/ 491490 w 830580"/>
                  <a:gd name="connsiteY14" fmla="*/ 502920 h 1276350"/>
                  <a:gd name="connsiteX15" fmla="*/ 487680 w 830580"/>
                  <a:gd name="connsiteY15" fmla="*/ 563880 h 1276350"/>
                  <a:gd name="connsiteX16" fmla="*/ 518160 w 830580"/>
                  <a:gd name="connsiteY16" fmla="*/ 582930 h 1276350"/>
                  <a:gd name="connsiteX17" fmla="*/ 560070 w 830580"/>
                  <a:gd name="connsiteY17" fmla="*/ 464820 h 1276350"/>
                  <a:gd name="connsiteX18" fmla="*/ 618052 w 830580"/>
                  <a:gd name="connsiteY18" fmla="*/ 279843 h 1276350"/>
                  <a:gd name="connsiteX19" fmla="*/ 643890 w 830580"/>
                  <a:gd name="connsiteY19" fmla="*/ 384810 h 1276350"/>
                  <a:gd name="connsiteX20" fmla="*/ 673416 w 830580"/>
                  <a:gd name="connsiteY20" fmla="*/ 430669 h 1276350"/>
                  <a:gd name="connsiteX21" fmla="*/ 674370 w 830580"/>
                  <a:gd name="connsiteY21" fmla="*/ 262890 h 1276350"/>
                  <a:gd name="connsiteX22" fmla="*/ 647700 w 830580"/>
                  <a:gd name="connsiteY22" fmla="*/ 125730 h 1276350"/>
                  <a:gd name="connsiteX23" fmla="*/ 590550 w 830580"/>
                  <a:gd name="connsiteY23" fmla="*/ 3810 h 1276350"/>
                  <a:gd name="connsiteX24" fmla="*/ 617220 w 830580"/>
                  <a:gd name="connsiteY24" fmla="*/ 0 h 1276350"/>
                  <a:gd name="connsiteX25" fmla="*/ 678180 w 830580"/>
                  <a:gd name="connsiteY25" fmla="*/ 87630 h 1276350"/>
                  <a:gd name="connsiteX26" fmla="*/ 788670 w 830580"/>
                  <a:gd name="connsiteY26" fmla="*/ 270510 h 1276350"/>
                  <a:gd name="connsiteX27" fmla="*/ 830580 w 830580"/>
                  <a:gd name="connsiteY27" fmla="*/ 483870 h 1276350"/>
                  <a:gd name="connsiteX28" fmla="*/ 830580 w 830580"/>
                  <a:gd name="connsiteY28" fmla="*/ 674370 h 1276350"/>
                  <a:gd name="connsiteX29" fmla="*/ 822960 w 830580"/>
                  <a:gd name="connsiteY29" fmla="*/ 826770 h 1276350"/>
                  <a:gd name="connsiteX30" fmla="*/ 811530 w 830580"/>
                  <a:gd name="connsiteY30" fmla="*/ 853440 h 1276350"/>
                  <a:gd name="connsiteX31" fmla="*/ 518160 w 830580"/>
                  <a:gd name="connsiteY31" fmla="*/ 1097280 h 1276350"/>
                  <a:gd name="connsiteX32" fmla="*/ 331470 w 830580"/>
                  <a:gd name="connsiteY32" fmla="*/ 1234440 h 1276350"/>
                  <a:gd name="connsiteX33" fmla="*/ 240030 w 830580"/>
                  <a:gd name="connsiteY33" fmla="*/ 1276350 h 1276350"/>
                  <a:gd name="connsiteX34" fmla="*/ 0 w 830580"/>
                  <a:gd name="connsiteY34" fmla="*/ 807720 h 1276350"/>
                  <a:gd name="connsiteX0" fmla="*/ 0 w 830580"/>
                  <a:gd name="connsiteY0" fmla="*/ 807720 h 1276350"/>
                  <a:gd name="connsiteX1" fmla="*/ 45720 w 830580"/>
                  <a:gd name="connsiteY1" fmla="*/ 842010 h 1276350"/>
                  <a:gd name="connsiteX2" fmla="*/ 137160 w 830580"/>
                  <a:gd name="connsiteY2" fmla="*/ 830580 h 1276350"/>
                  <a:gd name="connsiteX3" fmla="*/ 198120 w 830580"/>
                  <a:gd name="connsiteY3" fmla="*/ 678180 h 1276350"/>
                  <a:gd name="connsiteX4" fmla="*/ 215949 w 830580"/>
                  <a:gd name="connsiteY4" fmla="*/ 704075 h 1276350"/>
                  <a:gd name="connsiteX5" fmla="*/ 255022 w 830580"/>
                  <a:gd name="connsiteY5" fmla="*/ 719887 h 1276350"/>
                  <a:gd name="connsiteX6" fmla="*/ 274320 w 830580"/>
                  <a:gd name="connsiteY6" fmla="*/ 655320 h 1276350"/>
                  <a:gd name="connsiteX7" fmla="*/ 308610 w 830580"/>
                  <a:gd name="connsiteY7" fmla="*/ 541020 h 1276350"/>
                  <a:gd name="connsiteX8" fmla="*/ 335280 w 830580"/>
                  <a:gd name="connsiteY8" fmla="*/ 518160 h 1276350"/>
                  <a:gd name="connsiteX9" fmla="*/ 350520 w 830580"/>
                  <a:gd name="connsiteY9" fmla="*/ 609600 h 1276350"/>
                  <a:gd name="connsiteX10" fmla="*/ 335280 w 830580"/>
                  <a:gd name="connsiteY10" fmla="*/ 685800 h 1276350"/>
                  <a:gd name="connsiteX11" fmla="*/ 373380 w 830580"/>
                  <a:gd name="connsiteY11" fmla="*/ 670560 h 1276350"/>
                  <a:gd name="connsiteX12" fmla="*/ 438150 w 830580"/>
                  <a:gd name="connsiteY12" fmla="*/ 483870 h 1276350"/>
                  <a:gd name="connsiteX13" fmla="*/ 453390 w 830580"/>
                  <a:gd name="connsiteY13" fmla="*/ 361950 h 1276350"/>
                  <a:gd name="connsiteX14" fmla="*/ 491490 w 830580"/>
                  <a:gd name="connsiteY14" fmla="*/ 502920 h 1276350"/>
                  <a:gd name="connsiteX15" fmla="*/ 487680 w 830580"/>
                  <a:gd name="connsiteY15" fmla="*/ 563880 h 1276350"/>
                  <a:gd name="connsiteX16" fmla="*/ 518160 w 830580"/>
                  <a:gd name="connsiteY16" fmla="*/ 582930 h 1276350"/>
                  <a:gd name="connsiteX17" fmla="*/ 560070 w 830580"/>
                  <a:gd name="connsiteY17" fmla="*/ 464820 h 1276350"/>
                  <a:gd name="connsiteX18" fmla="*/ 618052 w 830580"/>
                  <a:gd name="connsiteY18" fmla="*/ 279843 h 1276350"/>
                  <a:gd name="connsiteX19" fmla="*/ 643890 w 830580"/>
                  <a:gd name="connsiteY19" fmla="*/ 384810 h 1276350"/>
                  <a:gd name="connsiteX20" fmla="*/ 674370 w 830580"/>
                  <a:gd name="connsiteY20" fmla="*/ 262890 h 1276350"/>
                  <a:gd name="connsiteX21" fmla="*/ 647700 w 830580"/>
                  <a:gd name="connsiteY21" fmla="*/ 125730 h 1276350"/>
                  <a:gd name="connsiteX22" fmla="*/ 590550 w 830580"/>
                  <a:gd name="connsiteY22" fmla="*/ 3810 h 1276350"/>
                  <a:gd name="connsiteX23" fmla="*/ 617220 w 830580"/>
                  <a:gd name="connsiteY23" fmla="*/ 0 h 1276350"/>
                  <a:gd name="connsiteX24" fmla="*/ 678180 w 830580"/>
                  <a:gd name="connsiteY24" fmla="*/ 87630 h 1276350"/>
                  <a:gd name="connsiteX25" fmla="*/ 788670 w 830580"/>
                  <a:gd name="connsiteY25" fmla="*/ 270510 h 1276350"/>
                  <a:gd name="connsiteX26" fmla="*/ 830580 w 830580"/>
                  <a:gd name="connsiteY26" fmla="*/ 483870 h 1276350"/>
                  <a:gd name="connsiteX27" fmla="*/ 830580 w 830580"/>
                  <a:gd name="connsiteY27" fmla="*/ 674370 h 1276350"/>
                  <a:gd name="connsiteX28" fmla="*/ 822960 w 830580"/>
                  <a:gd name="connsiteY28" fmla="*/ 826770 h 1276350"/>
                  <a:gd name="connsiteX29" fmla="*/ 811530 w 830580"/>
                  <a:gd name="connsiteY29" fmla="*/ 853440 h 1276350"/>
                  <a:gd name="connsiteX30" fmla="*/ 518160 w 830580"/>
                  <a:gd name="connsiteY30" fmla="*/ 1097280 h 1276350"/>
                  <a:gd name="connsiteX31" fmla="*/ 331470 w 830580"/>
                  <a:gd name="connsiteY31" fmla="*/ 1234440 h 1276350"/>
                  <a:gd name="connsiteX32" fmla="*/ 240030 w 830580"/>
                  <a:gd name="connsiteY32" fmla="*/ 1276350 h 1276350"/>
                  <a:gd name="connsiteX33" fmla="*/ 0 w 830580"/>
                  <a:gd name="connsiteY33" fmla="*/ 807720 h 127635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  <a:cxn ang="0">
                    <a:pos x="connsiteX25" y="connsiteY25"/>
                  </a:cxn>
                  <a:cxn ang="0">
                    <a:pos x="connsiteX26" y="connsiteY26"/>
                  </a:cxn>
                  <a:cxn ang="0">
                    <a:pos x="connsiteX27" y="connsiteY27"/>
                  </a:cxn>
                  <a:cxn ang="0">
                    <a:pos x="connsiteX28" y="connsiteY28"/>
                  </a:cxn>
                  <a:cxn ang="0">
                    <a:pos x="connsiteX29" y="connsiteY29"/>
                  </a:cxn>
                  <a:cxn ang="0">
                    <a:pos x="connsiteX30" y="connsiteY30"/>
                  </a:cxn>
                  <a:cxn ang="0">
                    <a:pos x="connsiteX31" y="connsiteY31"/>
                  </a:cxn>
                  <a:cxn ang="0">
                    <a:pos x="connsiteX32" y="connsiteY32"/>
                  </a:cxn>
                  <a:cxn ang="0">
                    <a:pos x="connsiteX33" y="connsiteY33"/>
                  </a:cxn>
                </a:cxnLst>
                <a:rect l="l" t="t" r="r" b="b"/>
                <a:pathLst>
                  <a:path w="830580" h="1276350">
                    <a:moveTo>
                      <a:pt x="0" y="807720"/>
                    </a:moveTo>
                    <a:lnTo>
                      <a:pt x="45720" y="842010"/>
                    </a:lnTo>
                    <a:lnTo>
                      <a:pt x="137160" y="830580"/>
                    </a:lnTo>
                    <a:lnTo>
                      <a:pt x="198120" y="678180"/>
                    </a:lnTo>
                    <a:lnTo>
                      <a:pt x="215949" y="704075"/>
                    </a:lnTo>
                    <a:lnTo>
                      <a:pt x="255022" y="719887"/>
                    </a:lnTo>
                    <a:lnTo>
                      <a:pt x="274320" y="655320"/>
                    </a:lnTo>
                    <a:lnTo>
                      <a:pt x="308610" y="541020"/>
                    </a:lnTo>
                    <a:lnTo>
                      <a:pt x="335280" y="518160"/>
                    </a:lnTo>
                    <a:lnTo>
                      <a:pt x="350520" y="609600"/>
                    </a:lnTo>
                    <a:lnTo>
                      <a:pt x="335280" y="685800"/>
                    </a:lnTo>
                    <a:lnTo>
                      <a:pt x="373380" y="670560"/>
                    </a:lnTo>
                    <a:lnTo>
                      <a:pt x="438150" y="483870"/>
                    </a:lnTo>
                    <a:lnTo>
                      <a:pt x="453390" y="361950"/>
                    </a:lnTo>
                    <a:lnTo>
                      <a:pt x="491490" y="502920"/>
                    </a:lnTo>
                    <a:lnTo>
                      <a:pt x="487680" y="563880"/>
                    </a:lnTo>
                    <a:lnTo>
                      <a:pt x="518160" y="582930"/>
                    </a:lnTo>
                    <a:lnTo>
                      <a:pt x="560070" y="464820"/>
                    </a:lnTo>
                    <a:lnTo>
                      <a:pt x="618052" y="279843"/>
                    </a:lnTo>
                    <a:lnTo>
                      <a:pt x="643890" y="384810"/>
                    </a:lnTo>
                    <a:lnTo>
                      <a:pt x="674370" y="262890"/>
                    </a:lnTo>
                    <a:lnTo>
                      <a:pt x="647700" y="125730"/>
                    </a:lnTo>
                    <a:lnTo>
                      <a:pt x="590550" y="3810"/>
                    </a:lnTo>
                    <a:lnTo>
                      <a:pt x="617220" y="0"/>
                    </a:lnTo>
                    <a:lnTo>
                      <a:pt x="678180" y="87630"/>
                    </a:lnTo>
                    <a:lnTo>
                      <a:pt x="788670" y="270510"/>
                    </a:lnTo>
                    <a:lnTo>
                      <a:pt x="830580" y="483870"/>
                    </a:lnTo>
                    <a:lnTo>
                      <a:pt x="830580" y="674370"/>
                    </a:lnTo>
                    <a:lnTo>
                      <a:pt x="822960" y="826770"/>
                    </a:lnTo>
                    <a:lnTo>
                      <a:pt x="811530" y="853440"/>
                    </a:lnTo>
                    <a:lnTo>
                      <a:pt x="518160" y="1097280"/>
                    </a:lnTo>
                    <a:lnTo>
                      <a:pt x="331470" y="1234440"/>
                    </a:lnTo>
                    <a:lnTo>
                      <a:pt x="240030" y="1276350"/>
                    </a:lnTo>
                    <a:lnTo>
                      <a:pt x="0" y="807720"/>
                    </a:lnTo>
                    <a:close/>
                  </a:path>
                </a:pathLst>
              </a:custGeom>
              <a:solidFill>
                <a:sysClr val="windowText" lastClr="000000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2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20" name="Oval 119">
                <a:extLst>
                  <a:ext uri="{FF2B5EF4-FFF2-40B4-BE49-F238E27FC236}">
                    <a16:creationId xmlns:a16="http://schemas.microsoft.com/office/drawing/2014/main" id="{EA1D55CB-807D-A972-F161-9436E79BFB71}"/>
                  </a:ext>
                </a:extLst>
              </xdr:cNvPr>
              <xdr:cNvSpPr/>
            </xdr:nvSpPr>
            <xdr:spPr>
              <a:xfrm rot="21465783">
                <a:off x="7924352" y="1353109"/>
                <a:ext cx="639286" cy="639285"/>
              </a:xfrm>
              <a:prstGeom prst="ellipse">
                <a:avLst/>
              </a:prstGeom>
              <a:solidFill>
                <a:sysClr val="window" lastClr="FFFFFF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2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21" name="Freeform 32">
                <a:extLst>
                  <a:ext uri="{FF2B5EF4-FFF2-40B4-BE49-F238E27FC236}">
                    <a16:creationId xmlns:a16="http://schemas.microsoft.com/office/drawing/2014/main" id="{715AD963-F5CE-E29C-4666-B7CFBC94FA11}"/>
                  </a:ext>
                </a:extLst>
              </xdr:cNvPr>
              <xdr:cNvSpPr/>
            </xdr:nvSpPr>
            <xdr:spPr>
              <a:xfrm rot="21465783">
                <a:off x="6645667" y="2399450"/>
                <a:ext cx="2054060" cy="3366798"/>
              </a:xfrm>
              <a:custGeom>
                <a:avLst/>
                <a:gdLst>
                  <a:gd name="connsiteX0" fmla="*/ 0 w 675640"/>
                  <a:gd name="connsiteY0" fmla="*/ 0 h 1107440"/>
                  <a:gd name="connsiteX1" fmla="*/ 91440 w 675640"/>
                  <a:gd name="connsiteY1" fmla="*/ 355600 h 1107440"/>
                  <a:gd name="connsiteX2" fmla="*/ 492760 w 675640"/>
                  <a:gd name="connsiteY2" fmla="*/ 1107440 h 1107440"/>
                  <a:gd name="connsiteX3" fmla="*/ 675640 w 675640"/>
                  <a:gd name="connsiteY3" fmla="*/ 894080 h 1107440"/>
                  <a:gd name="connsiteX4" fmla="*/ 304800 w 675640"/>
                  <a:gd name="connsiteY4" fmla="*/ 71120 h 1107440"/>
                  <a:gd name="connsiteX5" fmla="*/ 0 w 675640"/>
                  <a:gd name="connsiteY5" fmla="*/ 0 h 110744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675640" h="1107440">
                    <a:moveTo>
                      <a:pt x="0" y="0"/>
                    </a:moveTo>
                    <a:lnTo>
                      <a:pt x="91440" y="355600"/>
                    </a:lnTo>
                    <a:lnTo>
                      <a:pt x="492760" y="1107440"/>
                    </a:lnTo>
                    <a:lnTo>
                      <a:pt x="675640" y="894080"/>
                    </a:lnTo>
                    <a:lnTo>
                      <a:pt x="304800" y="7112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ysClr val="windowText" lastClr="000000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2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22" name="Freeform 33">
                <a:extLst>
                  <a:ext uri="{FF2B5EF4-FFF2-40B4-BE49-F238E27FC236}">
                    <a16:creationId xmlns:a16="http://schemas.microsoft.com/office/drawing/2014/main" id="{CADAD7D8-0F4D-383A-49A9-C71409FF3E35}"/>
                  </a:ext>
                </a:extLst>
              </xdr:cNvPr>
              <xdr:cNvSpPr/>
            </xdr:nvSpPr>
            <xdr:spPr>
              <a:xfrm rot="13500000">
                <a:off x="8867320" y="1800576"/>
                <a:ext cx="410588" cy="1576487"/>
              </a:xfrm>
              <a:custGeom>
                <a:avLst/>
                <a:gdLst>
                  <a:gd name="connsiteX0" fmla="*/ 0 w 328246"/>
                  <a:gd name="connsiteY0" fmla="*/ 105507 h 1242646"/>
                  <a:gd name="connsiteX1" fmla="*/ 181707 w 328246"/>
                  <a:gd name="connsiteY1" fmla="*/ 35169 h 1242646"/>
                  <a:gd name="connsiteX2" fmla="*/ 178777 w 328246"/>
                  <a:gd name="connsiteY2" fmla="*/ 13188 h 1242646"/>
                  <a:gd name="connsiteX3" fmla="*/ 284284 w 328246"/>
                  <a:gd name="connsiteY3" fmla="*/ 0 h 1242646"/>
                  <a:gd name="connsiteX4" fmla="*/ 328246 w 328246"/>
                  <a:gd name="connsiteY4" fmla="*/ 1239715 h 1242646"/>
                  <a:gd name="connsiteX5" fmla="*/ 228600 w 328246"/>
                  <a:gd name="connsiteY5" fmla="*/ 1242646 h 1242646"/>
                  <a:gd name="connsiteX6" fmla="*/ 224204 w 328246"/>
                  <a:gd name="connsiteY6" fmla="*/ 1211873 h 1242646"/>
                  <a:gd name="connsiteX7" fmla="*/ 42496 w 328246"/>
                  <a:gd name="connsiteY7" fmla="*/ 1151792 h 1242646"/>
                  <a:gd name="connsiteX8" fmla="*/ 45427 w 328246"/>
                  <a:gd name="connsiteY8" fmla="*/ 1090246 h 1242646"/>
                  <a:gd name="connsiteX9" fmla="*/ 209550 w 328246"/>
                  <a:gd name="connsiteY9" fmla="*/ 1016976 h 1242646"/>
                  <a:gd name="connsiteX10" fmla="*/ 209550 w 328246"/>
                  <a:gd name="connsiteY10" fmla="*/ 965688 h 1242646"/>
                  <a:gd name="connsiteX11" fmla="*/ 33704 w 328246"/>
                  <a:gd name="connsiteY11" fmla="*/ 902676 h 1242646"/>
                  <a:gd name="connsiteX12" fmla="*/ 33704 w 328246"/>
                  <a:gd name="connsiteY12" fmla="*/ 842596 h 1242646"/>
                  <a:gd name="connsiteX13" fmla="*/ 209550 w 328246"/>
                  <a:gd name="connsiteY13" fmla="*/ 772257 h 1242646"/>
                  <a:gd name="connsiteX14" fmla="*/ 203688 w 328246"/>
                  <a:gd name="connsiteY14" fmla="*/ 720969 h 1242646"/>
                  <a:gd name="connsiteX15" fmla="*/ 24911 w 328246"/>
                  <a:gd name="connsiteY15" fmla="*/ 650630 h 1242646"/>
                  <a:gd name="connsiteX16" fmla="*/ 23446 w 328246"/>
                  <a:gd name="connsiteY16" fmla="*/ 593480 h 1242646"/>
                  <a:gd name="connsiteX17" fmla="*/ 196361 w 328246"/>
                  <a:gd name="connsiteY17" fmla="*/ 520211 h 1242646"/>
                  <a:gd name="connsiteX18" fmla="*/ 199292 w 328246"/>
                  <a:gd name="connsiteY18" fmla="*/ 474784 h 1242646"/>
                  <a:gd name="connsiteX19" fmla="*/ 16119 w 328246"/>
                  <a:gd name="connsiteY19" fmla="*/ 410307 h 1242646"/>
                  <a:gd name="connsiteX20" fmla="*/ 19050 w 328246"/>
                  <a:gd name="connsiteY20" fmla="*/ 353157 h 1242646"/>
                  <a:gd name="connsiteX21" fmla="*/ 187569 w 328246"/>
                  <a:gd name="connsiteY21" fmla="*/ 281353 h 1242646"/>
                  <a:gd name="connsiteX22" fmla="*/ 183173 w 328246"/>
                  <a:gd name="connsiteY22" fmla="*/ 225669 h 1242646"/>
                  <a:gd name="connsiteX23" fmla="*/ 7327 w 328246"/>
                  <a:gd name="connsiteY23" fmla="*/ 161192 h 1242646"/>
                  <a:gd name="connsiteX24" fmla="*/ 0 w 328246"/>
                  <a:gd name="connsiteY24" fmla="*/ 105507 h 1242646"/>
                  <a:gd name="connsiteX0" fmla="*/ 0 w 323850"/>
                  <a:gd name="connsiteY0" fmla="*/ 105507 h 1242646"/>
                  <a:gd name="connsiteX1" fmla="*/ 177311 w 323850"/>
                  <a:gd name="connsiteY1" fmla="*/ 35169 h 1242646"/>
                  <a:gd name="connsiteX2" fmla="*/ 174381 w 323850"/>
                  <a:gd name="connsiteY2" fmla="*/ 13188 h 1242646"/>
                  <a:gd name="connsiteX3" fmla="*/ 279888 w 323850"/>
                  <a:gd name="connsiteY3" fmla="*/ 0 h 1242646"/>
                  <a:gd name="connsiteX4" fmla="*/ 323850 w 323850"/>
                  <a:gd name="connsiteY4" fmla="*/ 1239715 h 1242646"/>
                  <a:gd name="connsiteX5" fmla="*/ 224204 w 323850"/>
                  <a:gd name="connsiteY5" fmla="*/ 1242646 h 1242646"/>
                  <a:gd name="connsiteX6" fmla="*/ 219808 w 323850"/>
                  <a:gd name="connsiteY6" fmla="*/ 1211873 h 1242646"/>
                  <a:gd name="connsiteX7" fmla="*/ 38100 w 323850"/>
                  <a:gd name="connsiteY7" fmla="*/ 1151792 h 1242646"/>
                  <a:gd name="connsiteX8" fmla="*/ 41031 w 323850"/>
                  <a:gd name="connsiteY8" fmla="*/ 1090246 h 1242646"/>
                  <a:gd name="connsiteX9" fmla="*/ 205154 w 323850"/>
                  <a:gd name="connsiteY9" fmla="*/ 1016976 h 1242646"/>
                  <a:gd name="connsiteX10" fmla="*/ 205154 w 323850"/>
                  <a:gd name="connsiteY10" fmla="*/ 965688 h 1242646"/>
                  <a:gd name="connsiteX11" fmla="*/ 29308 w 323850"/>
                  <a:gd name="connsiteY11" fmla="*/ 902676 h 1242646"/>
                  <a:gd name="connsiteX12" fmla="*/ 29308 w 323850"/>
                  <a:gd name="connsiteY12" fmla="*/ 842596 h 1242646"/>
                  <a:gd name="connsiteX13" fmla="*/ 205154 w 323850"/>
                  <a:gd name="connsiteY13" fmla="*/ 772257 h 1242646"/>
                  <a:gd name="connsiteX14" fmla="*/ 199292 w 323850"/>
                  <a:gd name="connsiteY14" fmla="*/ 720969 h 1242646"/>
                  <a:gd name="connsiteX15" fmla="*/ 20515 w 323850"/>
                  <a:gd name="connsiteY15" fmla="*/ 650630 h 1242646"/>
                  <a:gd name="connsiteX16" fmla="*/ 19050 w 323850"/>
                  <a:gd name="connsiteY16" fmla="*/ 593480 h 1242646"/>
                  <a:gd name="connsiteX17" fmla="*/ 191965 w 323850"/>
                  <a:gd name="connsiteY17" fmla="*/ 520211 h 1242646"/>
                  <a:gd name="connsiteX18" fmla="*/ 194896 w 323850"/>
                  <a:gd name="connsiteY18" fmla="*/ 474784 h 1242646"/>
                  <a:gd name="connsiteX19" fmla="*/ 11723 w 323850"/>
                  <a:gd name="connsiteY19" fmla="*/ 410307 h 1242646"/>
                  <a:gd name="connsiteX20" fmla="*/ 14654 w 323850"/>
                  <a:gd name="connsiteY20" fmla="*/ 353157 h 1242646"/>
                  <a:gd name="connsiteX21" fmla="*/ 183173 w 323850"/>
                  <a:gd name="connsiteY21" fmla="*/ 281353 h 1242646"/>
                  <a:gd name="connsiteX22" fmla="*/ 178777 w 323850"/>
                  <a:gd name="connsiteY22" fmla="*/ 225669 h 1242646"/>
                  <a:gd name="connsiteX23" fmla="*/ 2931 w 323850"/>
                  <a:gd name="connsiteY23" fmla="*/ 161192 h 1242646"/>
                  <a:gd name="connsiteX24" fmla="*/ 0 w 323850"/>
                  <a:gd name="connsiteY24" fmla="*/ 105507 h 124264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</a:cxnLst>
                <a:rect l="l" t="t" r="r" b="b"/>
                <a:pathLst>
                  <a:path w="323850" h="1242646">
                    <a:moveTo>
                      <a:pt x="0" y="105507"/>
                    </a:moveTo>
                    <a:lnTo>
                      <a:pt x="177311" y="35169"/>
                    </a:lnTo>
                    <a:lnTo>
                      <a:pt x="174381" y="13188"/>
                    </a:lnTo>
                    <a:lnTo>
                      <a:pt x="279888" y="0"/>
                    </a:lnTo>
                    <a:lnTo>
                      <a:pt x="323850" y="1239715"/>
                    </a:lnTo>
                    <a:lnTo>
                      <a:pt x="224204" y="1242646"/>
                    </a:lnTo>
                    <a:lnTo>
                      <a:pt x="219808" y="1211873"/>
                    </a:lnTo>
                    <a:lnTo>
                      <a:pt x="38100" y="1151792"/>
                    </a:lnTo>
                    <a:lnTo>
                      <a:pt x="41031" y="1090246"/>
                    </a:lnTo>
                    <a:lnTo>
                      <a:pt x="205154" y="1016976"/>
                    </a:lnTo>
                    <a:lnTo>
                      <a:pt x="205154" y="965688"/>
                    </a:lnTo>
                    <a:lnTo>
                      <a:pt x="29308" y="902676"/>
                    </a:lnTo>
                    <a:lnTo>
                      <a:pt x="29308" y="842596"/>
                    </a:lnTo>
                    <a:lnTo>
                      <a:pt x="205154" y="772257"/>
                    </a:lnTo>
                    <a:lnTo>
                      <a:pt x="199292" y="720969"/>
                    </a:lnTo>
                    <a:lnTo>
                      <a:pt x="20515" y="650630"/>
                    </a:lnTo>
                    <a:cubicBezTo>
                      <a:pt x="20027" y="631580"/>
                      <a:pt x="19538" y="612530"/>
                      <a:pt x="19050" y="593480"/>
                    </a:cubicBezTo>
                    <a:lnTo>
                      <a:pt x="191965" y="520211"/>
                    </a:lnTo>
                    <a:lnTo>
                      <a:pt x="194896" y="474784"/>
                    </a:lnTo>
                    <a:lnTo>
                      <a:pt x="11723" y="410307"/>
                    </a:lnTo>
                    <a:lnTo>
                      <a:pt x="14654" y="353157"/>
                    </a:lnTo>
                    <a:lnTo>
                      <a:pt x="183173" y="281353"/>
                    </a:lnTo>
                    <a:lnTo>
                      <a:pt x="178777" y="225669"/>
                    </a:lnTo>
                    <a:lnTo>
                      <a:pt x="2931" y="161192"/>
                    </a:lnTo>
                    <a:cubicBezTo>
                      <a:pt x="2442" y="141165"/>
                      <a:pt x="6350" y="121138"/>
                      <a:pt x="0" y="105507"/>
                    </a:cubicBezTo>
                    <a:close/>
                  </a:path>
                </a:pathLst>
              </a:custGeom>
              <a:solidFill>
                <a:sysClr val="windowText" lastClr="000000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8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23" name="Freeform 34">
                <a:extLst>
                  <a:ext uri="{FF2B5EF4-FFF2-40B4-BE49-F238E27FC236}">
                    <a16:creationId xmlns:a16="http://schemas.microsoft.com/office/drawing/2014/main" id="{09B320D0-EF91-66FA-2AE7-CEDB3E042103}"/>
                  </a:ext>
                </a:extLst>
              </xdr:cNvPr>
              <xdr:cNvSpPr/>
            </xdr:nvSpPr>
            <xdr:spPr>
              <a:xfrm rot="19315365">
                <a:off x="8032446" y="3072880"/>
                <a:ext cx="709395" cy="1420300"/>
              </a:xfrm>
              <a:custGeom>
                <a:avLst/>
                <a:gdLst>
                  <a:gd name="connsiteX0" fmla="*/ 0 w 116840"/>
                  <a:gd name="connsiteY0" fmla="*/ 71120 h 243840"/>
                  <a:gd name="connsiteX1" fmla="*/ 76200 w 116840"/>
                  <a:gd name="connsiteY1" fmla="*/ 0 h 243840"/>
                  <a:gd name="connsiteX2" fmla="*/ 111760 w 116840"/>
                  <a:gd name="connsiteY2" fmla="*/ 71120 h 243840"/>
                  <a:gd name="connsiteX3" fmla="*/ 116840 w 116840"/>
                  <a:gd name="connsiteY3" fmla="*/ 243840 h 243840"/>
                  <a:gd name="connsiteX4" fmla="*/ 35560 w 116840"/>
                  <a:gd name="connsiteY4" fmla="*/ 243840 h 243840"/>
                  <a:gd name="connsiteX5" fmla="*/ 0 w 116840"/>
                  <a:gd name="connsiteY5" fmla="*/ 71120 h 24384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116840" h="243840">
                    <a:moveTo>
                      <a:pt x="0" y="71120"/>
                    </a:moveTo>
                    <a:lnTo>
                      <a:pt x="76200" y="0"/>
                    </a:lnTo>
                    <a:lnTo>
                      <a:pt x="111760" y="71120"/>
                    </a:lnTo>
                    <a:lnTo>
                      <a:pt x="116840" y="243840"/>
                    </a:lnTo>
                    <a:lnTo>
                      <a:pt x="35560" y="243840"/>
                    </a:lnTo>
                    <a:lnTo>
                      <a:pt x="0" y="71120"/>
                    </a:lnTo>
                    <a:close/>
                  </a:path>
                </a:pathLst>
              </a:custGeom>
              <a:solidFill>
                <a:sysClr val="windowText" lastClr="000000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2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24" name="Freeform 35">
                <a:extLst>
                  <a:ext uri="{FF2B5EF4-FFF2-40B4-BE49-F238E27FC236}">
                    <a16:creationId xmlns:a16="http://schemas.microsoft.com/office/drawing/2014/main" id="{DBF3AAAA-3C63-570A-4856-802E160FA2C5}"/>
                  </a:ext>
                </a:extLst>
              </xdr:cNvPr>
              <xdr:cNvSpPr/>
            </xdr:nvSpPr>
            <xdr:spPr>
              <a:xfrm rot="21465783">
                <a:off x="3615467" y="3444869"/>
                <a:ext cx="5648606" cy="2672174"/>
              </a:xfrm>
              <a:custGeom>
                <a:avLst/>
                <a:gdLst>
                  <a:gd name="connsiteX0" fmla="*/ 26670 w 1767840"/>
                  <a:gd name="connsiteY0" fmla="*/ 0 h 807720"/>
                  <a:gd name="connsiteX1" fmla="*/ 720090 w 1767840"/>
                  <a:gd name="connsiteY1" fmla="*/ 426720 h 807720"/>
                  <a:gd name="connsiteX2" fmla="*/ 1272540 w 1767840"/>
                  <a:gd name="connsiteY2" fmla="*/ 720090 h 807720"/>
                  <a:gd name="connsiteX3" fmla="*/ 1394460 w 1767840"/>
                  <a:gd name="connsiteY3" fmla="*/ 693420 h 807720"/>
                  <a:gd name="connsiteX4" fmla="*/ 1360170 w 1767840"/>
                  <a:gd name="connsiteY4" fmla="*/ 510540 h 807720"/>
                  <a:gd name="connsiteX5" fmla="*/ 1398270 w 1767840"/>
                  <a:gd name="connsiteY5" fmla="*/ 121920 h 807720"/>
                  <a:gd name="connsiteX6" fmla="*/ 1543050 w 1767840"/>
                  <a:gd name="connsiteY6" fmla="*/ 201930 h 807720"/>
                  <a:gd name="connsiteX7" fmla="*/ 1767840 w 1767840"/>
                  <a:gd name="connsiteY7" fmla="*/ 579120 h 807720"/>
                  <a:gd name="connsiteX8" fmla="*/ 1741170 w 1767840"/>
                  <a:gd name="connsiteY8" fmla="*/ 617220 h 807720"/>
                  <a:gd name="connsiteX9" fmla="*/ 1508760 w 1767840"/>
                  <a:gd name="connsiteY9" fmla="*/ 739140 h 807720"/>
                  <a:gd name="connsiteX10" fmla="*/ 1268730 w 1767840"/>
                  <a:gd name="connsiteY10" fmla="*/ 807720 h 807720"/>
                  <a:gd name="connsiteX11" fmla="*/ 693420 w 1767840"/>
                  <a:gd name="connsiteY11" fmla="*/ 502920 h 807720"/>
                  <a:gd name="connsiteX12" fmla="*/ 198120 w 1767840"/>
                  <a:gd name="connsiteY12" fmla="*/ 182880 h 807720"/>
                  <a:gd name="connsiteX13" fmla="*/ 0 w 1767840"/>
                  <a:gd name="connsiteY13" fmla="*/ 57150 h 807720"/>
                  <a:gd name="connsiteX14" fmla="*/ 26670 w 1767840"/>
                  <a:gd name="connsiteY14" fmla="*/ 0 h 807720"/>
                  <a:gd name="connsiteX0" fmla="*/ 26670 w 1767840"/>
                  <a:gd name="connsiteY0" fmla="*/ 0 h 807720"/>
                  <a:gd name="connsiteX1" fmla="*/ 720090 w 1767840"/>
                  <a:gd name="connsiteY1" fmla="*/ 426720 h 807720"/>
                  <a:gd name="connsiteX2" fmla="*/ 1273672 w 1767840"/>
                  <a:gd name="connsiteY2" fmla="*/ 691077 h 807720"/>
                  <a:gd name="connsiteX3" fmla="*/ 1394460 w 1767840"/>
                  <a:gd name="connsiteY3" fmla="*/ 693420 h 807720"/>
                  <a:gd name="connsiteX4" fmla="*/ 1360170 w 1767840"/>
                  <a:gd name="connsiteY4" fmla="*/ 510540 h 807720"/>
                  <a:gd name="connsiteX5" fmla="*/ 1398270 w 1767840"/>
                  <a:gd name="connsiteY5" fmla="*/ 121920 h 807720"/>
                  <a:gd name="connsiteX6" fmla="*/ 1543050 w 1767840"/>
                  <a:gd name="connsiteY6" fmla="*/ 201930 h 807720"/>
                  <a:gd name="connsiteX7" fmla="*/ 1767840 w 1767840"/>
                  <a:gd name="connsiteY7" fmla="*/ 579120 h 807720"/>
                  <a:gd name="connsiteX8" fmla="*/ 1741170 w 1767840"/>
                  <a:gd name="connsiteY8" fmla="*/ 617220 h 807720"/>
                  <a:gd name="connsiteX9" fmla="*/ 1508760 w 1767840"/>
                  <a:gd name="connsiteY9" fmla="*/ 739140 h 807720"/>
                  <a:gd name="connsiteX10" fmla="*/ 1268730 w 1767840"/>
                  <a:gd name="connsiteY10" fmla="*/ 807720 h 807720"/>
                  <a:gd name="connsiteX11" fmla="*/ 693420 w 1767840"/>
                  <a:gd name="connsiteY11" fmla="*/ 502920 h 807720"/>
                  <a:gd name="connsiteX12" fmla="*/ 198120 w 1767840"/>
                  <a:gd name="connsiteY12" fmla="*/ 182880 h 807720"/>
                  <a:gd name="connsiteX13" fmla="*/ 0 w 1767840"/>
                  <a:gd name="connsiteY13" fmla="*/ 57150 h 807720"/>
                  <a:gd name="connsiteX14" fmla="*/ 26670 w 1767840"/>
                  <a:gd name="connsiteY14" fmla="*/ 0 h 807720"/>
                  <a:gd name="connsiteX0" fmla="*/ 26670 w 1767840"/>
                  <a:gd name="connsiteY0" fmla="*/ 0 h 807720"/>
                  <a:gd name="connsiteX1" fmla="*/ 720090 w 1767840"/>
                  <a:gd name="connsiteY1" fmla="*/ 426720 h 807720"/>
                  <a:gd name="connsiteX2" fmla="*/ 1273672 w 1767840"/>
                  <a:gd name="connsiteY2" fmla="*/ 691077 h 807720"/>
                  <a:gd name="connsiteX3" fmla="*/ 1396536 w 1767840"/>
                  <a:gd name="connsiteY3" fmla="*/ 640237 h 807720"/>
                  <a:gd name="connsiteX4" fmla="*/ 1360170 w 1767840"/>
                  <a:gd name="connsiteY4" fmla="*/ 510540 h 807720"/>
                  <a:gd name="connsiteX5" fmla="*/ 1398270 w 1767840"/>
                  <a:gd name="connsiteY5" fmla="*/ 121920 h 807720"/>
                  <a:gd name="connsiteX6" fmla="*/ 1543050 w 1767840"/>
                  <a:gd name="connsiteY6" fmla="*/ 201930 h 807720"/>
                  <a:gd name="connsiteX7" fmla="*/ 1767840 w 1767840"/>
                  <a:gd name="connsiteY7" fmla="*/ 579120 h 807720"/>
                  <a:gd name="connsiteX8" fmla="*/ 1741170 w 1767840"/>
                  <a:gd name="connsiteY8" fmla="*/ 617220 h 807720"/>
                  <a:gd name="connsiteX9" fmla="*/ 1508760 w 1767840"/>
                  <a:gd name="connsiteY9" fmla="*/ 739140 h 807720"/>
                  <a:gd name="connsiteX10" fmla="*/ 1268730 w 1767840"/>
                  <a:gd name="connsiteY10" fmla="*/ 807720 h 807720"/>
                  <a:gd name="connsiteX11" fmla="*/ 693420 w 1767840"/>
                  <a:gd name="connsiteY11" fmla="*/ 502920 h 807720"/>
                  <a:gd name="connsiteX12" fmla="*/ 198120 w 1767840"/>
                  <a:gd name="connsiteY12" fmla="*/ 182880 h 807720"/>
                  <a:gd name="connsiteX13" fmla="*/ 0 w 1767840"/>
                  <a:gd name="connsiteY13" fmla="*/ 57150 h 807720"/>
                  <a:gd name="connsiteX14" fmla="*/ 26670 w 1767840"/>
                  <a:gd name="connsiteY14" fmla="*/ 0 h 807720"/>
                  <a:gd name="connsiteX0" fmla="*/ 26670 w 1767840"/>
                  <a:gd name="connsiteY0" fmla="*/ 0 h 807720"/>
                  <a:gd name="connsiteX1" fmla="*/ 720090 w 1767840"/>
                  <a:gd name="connsiteY1" fmla="*/ 426720 h 807720"/>
                  <a:gd name="connsiteX2" fmla="*/ 1272942 w 1767840"/>
                  <a:gd name="connsiteY2" fmla="*/ 709128 h 807720"/>
                  <a:gd name="connsiteX3" fmla="*/ 1396536 w 1767840"/>
                  <a:gd name="connsiteY3" fmla="*/ 640237 h 807720"/>
                  <a:gd name="connsiteX4" fmla="*/ 1360170 w 1767840"/>
                  <a:gd name="connsiteY4" fmla="*/ 510540 h 807720"/>
                  <a:gd name="connsiteX5" fmla="*/ 1398270 w 1767840"/>
                  <a:gd name="connsiteY5" fmla="*/ 121920 h 807720"/>
                  <a:gd name="connsiteX6" fmla="*/ 1543050 w 1767840"/>
                  <a:gd name="connsiteY6" fmla="*/ 201930 h 807720"/>
                  <a:gd name="connsiteX7" fmla="*/ 1767840 w 1767840"/>
                  <a:gd name="connsiteY7" fmla="*/ 579120 h 807720"/>
                  <a:gd name="connsiteX8" fmla="*/ 1741170 w 1767840"/>
                  <a:gd name="connsiteY8" fmla="*/ 617220 h 807720"/>
                  <a:gd name="connsiteX9" fmla="*/ 1508760 w 1767840"/>
                  <a:gd name="connsiteY9" fmla="*/ 739140 h 807720"/>
                  <a:gd name="connsiteX10" fmla="*/ 1268730 w 1767840"/>
                  <a:gd name="connsiteY10" fmla="*/ 807720 h 807720"/>
                  <a:gd name="connsiteX11" fmla="*/ 693420 w 1767840"/>
                  <a:gd name="connsiteY11" fmla="*/ 502920 h 807720"/>
                  <a:gd name="connsiteX12" fmla="*/ 198120 w 1767840"/>
                  <a:gd name="connsiteY12" fmla="*/ 182880 h 807720"/>
                  <a:gd name="connsiteX13" fmla="*/ 0 w 1767840"/>
                  <a:gd name="connsiteY13" fmla="*/ 57150 h 807720"/>
                  <a:gd name="connsiteX14" fmla="*/ 26670 w 1767840"/>
                  <a:gd name="connsiteY14" fmla="*/ 0 h 807720"/>
                  <a:gd name="connsiteX0" fmla="*/ 26670 w 1767840"/>
                  <a:gd name="connsiteY0" fmla="*/ 0 h 807720"/>
                  <a:gd name="connsiteX1" fmla="*/ 761791 w 1767840"/>
                  <a:gd name="connsiteY1" fmla="*/ 413833 h 807720"/>
                  <a:gd name="connsiteX2" fmla="*/ 1272942 w 1767840"/>
                  <a:gd name="connsiteY2" fmla="*/ 709128 h 807720"/>
                  <a:gd name="connsiteX3" fmla="*/ 1396536 w 1767840"/>
                  <a:gd name="connsiteY3" fmla="*/ 640237 h 807720"/>
                  <a:gd name="connsiteX4" fmla="*/ 1360170 w 1767840"/>
                  <a:gd name="connsiteY4" fmla="*/ 510540 h 807720"/>
                  <a:gd name="connsiteX5" fmla="*/ 1398270 w 1767840"/>
                  <a:gd name="connsiteY5" fmla="*/ 121920 h 807720"/>
                  <a:gd name="connsiteX6" fmla="*/ 1543050 w 1767840"/>
                  <a:gd name="connsiteY6" fmla="*/ 201930 h 807720"/>
                  <a:gd name="connsiteX7" fmla="*/ 1767840 w 1767840"/>
                  <a:gd name="connsiteY7" fmla="*/ 579120 h 807720"/>
                  <a:gd name="connsiteX8" fmla="*/ 1741170 w 1767840"/>
                  <a:gd name="connsiteY8" fmla="*/ 617220 h 807720"/>
                  <a:gd name="connsiteX9" fmla="*/ 1508760 w 1767840"/>
                  <a:gd name="connsiteY9" fmla="*/ 739140 h 807720"/>
                  <a:gd name="connsiteX10" fmla="*/ 1268730 w 1767840"/>
                  <a:gd name="connsiteY10" fmla="*/ 807720 h 807720"/>
                  <a:gd name="connsiteX11" fmla="*/ 693420 w 1767840"/>
                  <a:gd name="connsiteY11" fmla="*/ 502920 h 807720"/>
                  <a:gd name="connsiteX12" fmla="*/ 198120 w 1767840"/>
                  <a:gd name="connsiteY12" fmla="*/ 182880 h 807720"/>
                  <a:gd name="connsiteX13" fmla="*/ 0 w 1767840"/>
                  <a:gd name="connsiteY13" fmla="*/ 57150 h 807720"/>
                  <a:gd name="connsiteX14" fmla="*/ 26670 w 1767840"/>
                  <a:gd name="connsiteY14" fmla="*/ 0 h 807720"/>
                  <a:gd name="connsiteX0" fmla="*/ 26670 w 1767840"/>
                  <a:gd name="connsiteY0" fmla="*/ 0 h 807720"/>
                  <a:gd name="connsiteX1" fmla="*/ 842711 w 1767840"/>
                  <a:gd name="connsiteY1" fmla="*/ 449426 h 807720"/>
                  <a:gd name="connsiteX2" fmla="*/ 1272942 w 1767840"/>
                  <a:gd name="connsiteY2" fmla="*/ 709128 h 807720"/>
                  <a:gd name="connsiteX3" fmla="*/ 1396536 w 1767840"/>
                  <a:gd name="connsiteY3" fmla="*/ 640237 h 807720"/>
                  <a:gd name="connsiteX4" fmla="*/ 1360170 w 1767840"/>
                  <a:gd name="connsiteY4" fmla="*/ 510540 h 807720"/>
                  <a:gd name="connsiteX5" fmla="*/ 1398270 w 1767840"/>
                  <a:gd name="connsiteY5" fmla="*/ 121920 h 807720"/>
                  <a:gd name="connsiteX6" fmla="*/ 1543050 w 1767840"/>
                  <a:gd name="connsiteY6" fmla="*/ 201930 h 807720"/>
                  <a:gd name="connsiteX7" fmla="*/ 1767840 w 1767840"/>
                  <a:gd name="connsiteY7" fmla="*/ 579120 h 807720"/>
                  <a:gd name="connsiteX8" fmla="*/ 1741170 w 1767840"/>
                  <a:gd name="connsiteY8" fmla="*/ 617220 h 807720"/>
                  <a:gd name="connsiteX9" fmla="*/ 1508760 w 1767840"/>
                  <a:gd name="connsiteY9" fmla="*/ 739140 h 807720"/>
                  <a:gd name="connsiteX10" fmla="*/ 1268730 w 1767840"/>
                  <a:gd name="connsiteY10" fmla="*/ 807720 h 807720"/>
                  <a:gd name="connsiteX11" fmla="*/ 693420 w 1767840"/>
                  <a:gd name="connsiteY11" fmla="*/ 502920 h 807720"/>
                  <a:gd name="connsiteX12" fmla="*/ 198120 w 1767840"/>
                  <a:gd name="connsiteY12" fmla="*/ 182880 h 807720"/>
                  <a:gd name="connsiteX13" fmla="*/ 0 w 1767840"/>
                  <a:gd name="connsiteY13" fmla="*/ 57150 h 807720"/>
                  <a:gd name="connsiteX14" fmla="*/ 26670 w 1767840"/>
                  <a:gd name="connsiteY14" fmla="*/ 0 h 80772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</a:cxnLst>
                <a:rect l="l" t="t" r="r" b="b"/>
                <a:pathLst>
                  <a:path w="1767840" h="807720">
                    <a:moveTo>
                      <a:pt x="26670" y="0"/>
                    </a:moveTo>
                    <a:lnTo>
                      <a:pt x="842711" y="449426"/>
                    </a:lnTo>
                    <a:lnTo>
                      <a:pt x="1272942" y="709128"/>
                    </a:lnTo>
                    <a:lnTo>
                      <a:pt x="1396536" y="640237"/>
                    </a:lnTo>
                    <a:lnTo>
                      <a:pt x="1360170" y="510540"/>
                    </a:lnTo>
                    <a:lnTo>
                      <a:pt x="1398270" y="121920"/>
                    </a:lnTo>
                    <a:lnTo>
                      <a:pt x="1543050" y="201930"/>
                    </a:lnTo>
                    <a:lnTo>
                      <a:pt x="1767840" y="579120"/>
                    </a:lnTo>
                    <a:lnTo>
                      <a:pt x="1741170" y="617220"/>
                    </a:lnTo>
                    <a:lnTo>
                      <a:pt x="1508760" y="739140"/>
                    </a:lnTo>
                    <a:lnTo>
                      <a:pt x="1268730" y="807720"/>
                    </a:lnTo>
                    <a:lnTo>
                      <a:pt x="693420" y="502920"/>
                    </a:lnTo>
                    <a:lnTo>
                      <a:pt x="198120" y="182880"/>
                    </a:lnTo>
                    <a:lnTo>
                      <a:pt x="0" y="57150"/>
                    </a:lnTo>
                    <a:lnTo>
                      <a:pt x="26670" y="0"/>
                    </a:lnTo>
                    <a:close/>
                  </a:path>
                </a:pathLst>
              </a:custGeom>
              <a:solidFill>
                <a:sysClr val="windowText" lastClr="000000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2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25" name="Freeform 36">
                <a:extLst>
                  <a:ext uri="{FF2B5EF4-FFF2-40B4-BE49-F238E27FC236}">
                    <a16:creationId xmlns:a16="http://schemas.microsoft.com/office/drawing/2014/main" id="{45F0FAB7-E769-8C75-1A11-87670B410A55}"/>
                  </a:ext>
                </a:extLst>
              </xdr:cNvPr>
              <xdr:cNvSpPr/>
            </xdr:nvSpPr>
            <xdr:spPr>
              <a:xfrm rot="18860344">
                <a:off x="7639683" y="2375218"/>
                <a:ext cx="709394" cy="1420302"/>
              </a:xfrm>
              <a:custGeom>
                <a:avLst/>
                <a:gdLst>
                  <a:gd name="connsiteX0" fmla="*/ 0 w 116840"/>
                  <a:gd name="connsiteY0" fmla="*/ 71120 h 243840"/>
                  <a:gd name="connsiteX1" fmla="*/ 76200 w 116840"/>
                  <a:gd name="connsiteY1" fmla="*/ 0 h 243840"/>
                  <a:gd name="connsiteX2" fmla="*/ 111760 w 116840"/>
                  <a:gd name="connsiteY2" fmla="*/ 71120 h 243840"/>
                  <a:gd name="connsiteX3" fmla="*/ 116840 w 116840"/>
                  <a:gd name="connsiteY3" fmla="*/ 243840 h 243840"/>
                  <a:gd name="connsiteX4" fmla="*/ 35560 w 116840"/>
                  <a:gd name="connsiteY4" fmla="*/ 243840 h 243840"/>
                  <a:gd name="connsiteX5" fmla="*/ 0 w 116840"/>
                  <a:gd name="connsiteY5" fmla="*/ 71120 h 24384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116840" h="243840">
                    <a:moveTo>
                      <a:pt x="0" y="71120"/>
                    </a:moveTo>
                    <a:lnTo>
                      <a:pt x="76200" y="0"/>
                    </a:lnTo>
                    <a:lnTo>
                      <a:pt x="111760" y="71120"/>
                    </a:lnTo>
                    <a:lnTo>
                      <a:pt x="116840" y="243840"/>
                    </a:lnTo>
                    <a:lnTo>
                      <a:pt x="35560" y="243840"/>
                    </a:lnTo>
                    <a:lnTo>
                      <a:pt x="0" y="71120"/>
                    </a:lnTo>
                    <a:close/>
                  </a:path>
                </a:pathLst>
              </a:custGeom>
              <a:solidFill>
                <a:sysClr val="windowText" lastClr="000000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2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26" name="Freeform 37">
                <a:extLst>
                  <a:ext uri="{FF2B5EF4-FFF2-40B4-BE49-F238E27FC236}">
                    <a16:creationId xmlns:a16="http://schemas.microsoft.com/office/drawing/2014/main" id="{1104FD8E-9489-90E8-C7D4-82FB5C5E41C7}"/>
                  </a:ext>
                </a:extLst>
              </xdr:cNvPr>
              <xdr:cNvSpPr/>
            </xdr:nvSpPr>
            <xdr:spPr>
              <a:xfrm rot="21465783">
                <a:off x="2184897" y="2206638"/>
                <a:ext cx="1717759" cy="2440296"/>
              </a:xfrm>
              <a:custGeom>
                <a:avLst/>
                <a:gdLst>
                  <a:gd name="connsiteX0" fmla="*/ 3810 w 708660"/>
                  <a:gd name="connsiteY0" fmla="*/ 0 h 659130"/>
                  <a:gd name="connsiteX1" fmla="*/ 251460 w 708660"/>
                  <a:gd name="connsiteY1" fmla="*/ 64770 h 659130"/>
                  <a:gd name="connsiteX2" fmla="*/ 590550 w 708660"/>
                  <a:gd name="connsiteY2" fmla="*/ 259080 h 659130"/>
                  <a:gd name="connsiteX3" fmla="*/ 704850 w 708660"/>
                  <a:gd name="connsiteY3" fmla="*/ 270510 h 659130"/>
                  <a:gd name="connsiteX4" fmla="*/ 708660 w 708660"/>
                  <a:gd name="connsiteY4" fmla="*/ 480060 h 659130"/>
                  <a:gd name="connsiteX5" fmla="*/ 422910 w 708660"/>
                  <a:gd name="connsiteY5" fmla="*/ 499110 h 659130"/>
                  <a:gd name="connsiteX6" fmla="*/ 198120 w 708660"/>
                  <a:gd name="connsiteY6" fmla="*/ 617220 h 659130"/>
                  <a:gd name="connsiteX7" fmla="*/ 38100 w 708660"/>
                  <a:gd name="connsiteY7" fmla="*/ 659130 h 659130"/>
                  <a:gd name="connsiteX8" fmla="*/ 7620 w 708660"/>
                  <a:gd name="connsiteY8" fmla="*/ 426720 h 659130"/>
                  <a:gd name="connsiteX9" fmla="*/ 83820 w 708660"/>
                  <a:gd name="connsiteY9" fmla="*/ 396240 h 659130"/>
                  <a:gd name="connsiteX10" fmla="*/ 0 w 708660"/>
                  <a:gd name="connsiteY10" fmla="*/ 327660 h 659130"/>
                  <a:gd name="connsiteX11" fmla="*/ 102870 w 708660"/>
                  <a:gd name="connsiteY11" fmla="*/ 270510 h 659130"/>
                  <a:gd name="connsiteX12" fmla="*/ 26670 w 708660"/>
                  <a:gd name="connsiteY12" fmla="*/ 205740 h 659130"/>
                  <a:gd name="connsiteX13" fmla="*/ 118110 w 708660"/>
                  <a:gd name="connsiteY13" fmla="*/ 156210 h 659130"/>
                  <a:gd name="connsiteX14" fmla="*/ 19050 w 708660"/>
                  <a:gd name="connsiteY14" fmla="*/ 83820 h 659130"/>
                  <a:gd name="connsiteX15" fmla="*/ 99060 w 708660"/>
                  <a:gd name="connsiteY15" fmla="*/ 68580 h 659130"/>
                  <a:gd name="connsiteX16" fmla="*/ 3810 w 708660"/>
                  <a:gd name="connsiteY16" fmla="*/ 0 h 659130"/>
                  <a:gd name="connsiteX0" fmla="*/ 3810 w 708660"/>
                  <a:gd name="connsiteY0" fmla="*/ 0 h 659130"/>
                  <a:gd name="connsiteX1" fmla="*/ 251460 w 708660"/>
                  <a:gd name="connsiteY1" fmla="*/ 64770 h 659130"/>
                  <a:gd name="connsiteX2" fmla="*/ 590550 w 708660"/>
                  <a:gd name="connsiteY2" fmla="*/ 259080 h 659130"/>
                  <a:gd name="connsiteX3" fmla="*/ 704850 w 708660"/>
                  <a:gd name="connsiteY3" fmla="*/ 270510 h 659130"/>
                  <a:gd name="connsiteX4" fmla="*/ 708660 w 708660"/>
                  <a:gd name="connsiteY4" fmla="*/ 480060 h 659130"/>
                  <a:gd name="connsiteX5" fmla="*/ 422910 w 708660"/>
                  <a:gd name="connsiteY5" fmla="*/ 499110 h 659130"/>
                  <a:gd name="connsiteX6" fmla="*/ 198120 w 708660"/>
                  <a:gd name="connsiteY6" fmla="*/ 617220 h 659130"/>
                  <a:gd name="connsiteX7" fmla="*/ 38100 w 708660"/>
                  <a:gd name="connsiteY7" fmla="*/ 659130 h 659130"/>
                  <a:gd name="connsiteX8" fmla="*/ 7620 w 708660"/>
                  <a:gd name="connsiteY8" fmla="*/ 426720 h 659130"/>
                  <a:gd name="connsiteX9" fmla="*/ 83820 w 708660"/>
                  <a:gd name="connsiteY9" fmla="*/ 396240 h 659130"/>
                  <a:gd name="connsiteX10" fmla="*/ 0 w 708660"/>
                  <a:gd name="connsiteY10" fmla="*/ 327660 h 659130"/>
                  <a:gd name="connsiteX11" fmla="*/ 102870 w 708660"/>
                  <a:gd name="connsiteY11" fmla="*/ 270510 h 659130"/>
                  <a:gd name="connsiteX12" fmla="*/ 26670 w 708660"/>
                  <a:gd name="connsiteY12" fmla="*/ 205740 h 659130"/>
                  <a:gd name="connsiteX13" fmla="*/ 118110 w 708660"/>
                  <a:gd name="connsiteY13" fmla="*/ 156210 h 659130"/>
                  <a:gd name="connsiteX14" fmla="*/ 19050 w 708660"/>
                  <a:gd name="connsiteY14" fmla="*/ 83820 h 659130"/>
                  <a:gd name="connsiteX15" fmla="*/ 99060 w 708660"/>
                  <a:gd name="connsiteY15" fmla="*/ 68580 h 659130"/>
                  <a:gd name="connsiteX16" fmla="*/ 3810 w 708660"/>
                  <a:gd name="connsiteY16" fmla="*/ 0 h 659130"/>
                  <a:gd name="connsiteX0" fmla="*/ 3810 w 708660"/>
                  <a:gd name="connsiteY0" fmla="*/ 0 h 659130"/>
                  <a:gd name="connsiteX1" fmla="*/ 251460 w 708660"/>
                  <a:gd name="connsiteY1" fmla="*/ 64770 h 659130"/>
                  <a:gd name="connsiteX2" fmla="*/ 590550 w 708660"/>
                  <a:gd name="connsiteY2" fmla="*/ 259080 h 659130"/>
                  <a:gd name="connsiteX3" fmla="*/ 704850 w 708660"/>
                  <a:gd name="connsiteY3" fmla="*/ 270510 h 659130"/>
                  <a:gd name="connsiteX4" fmla="*/ 708660 w 708660"/>
                  <a:gd name="connsiteY4" fmla="*/ 480060 h 659130"/>
                  <a:gd name="connsiteX5" fmla="*/ 422910 w 708660"/>
                  <a:gd name="connsiteY5" fmla="*/ 499110 h 659130"/>
                  <a:gd name="connsiteX6" fmla="*/ 198120 w 708660"/>
                  <a:gd name="connsiteY6" fmla="*/ 617220 h 659130"/>
                  <a:gd name="connsiteX7" fmla="*/ 38100 w 708660"/>
                  <a:gd name="connsiteY7" fmla="*/ 659130 h 659130"/>
                  <a:gd name="connsiteX8" fmla="*/ 7620 w 708660"/>
                  <a:gd name="connsiteY8" fmla="*/ 426720 h 659130"/>
                  <a:gd name="connsiteX9" fmla="*/ 83820 w 708660"/>
                  <a:gd name="connsiteY9" fmla="*/ 396240 h 659130"/>
                  <a:gd name="connsiteX10" fmla="*/ 0 w 708660"/>
                  <a:gd name="connsiteY10" fmla="*/ 327660 h 659130"/>
                  <a:gd name="connsiteX11" fmla="*/ 102870 w 708660"/>
                  <a:gd name="connsiteY11" fmla="*/ 270510 h 659130"/>
                  <a:gd name="connsiteX12" fmla="*/ 26670 w 708660"/>
                  <a:gd name="connsiteY12" fmla="*/ 205740 h 659130"/>
                  <a:gd name="connsiteX13" fmla="*/ 118110 w 708660"/>
                  <a:gd name="connsiteY13" fmla="*/ 156210 h 659130"/>
                  <a:gd name="connsiteX14" fmla="*/ 19050 w 708660"/>
                  <a:gd name="connsiteY14" fmla="*/ 83820 h 659130"/>
                  <a:gd name="connsiteX15" fmla="*/ 99060 w 708660"/>
                  <a:gd name="connsiteY15" fmla="*/ 68580 h 659130"/>
                  <a:gd name="connsiteX16" fmla="*/ 3810 w 708660"/>
                  <a:gd name="connsiteY16" fmla="*/ 0 h 659130"/>
                  <a:gd name="connsiteX0" fmla="*/ 99060 w 708660"/>
                  <a:gd name="connsiteY0" fmla="*/ 17648 h 608198"/>
                  <a:gd name="connsiteX1" fmla="*/ 251460 w 708660"/>
                  <a:gd name="connsiteY1" fmla="*/ 13838 h 608198"/>
                  <a:gd name="connsiteX2" fmla="*/ 590550 w 708660"/>
                  <a:gd name="connsiteY2" fmla="*/ 208148 h 608198"/>
                  <a:gd name="connsiteX3" fmla="*/ 704850 w 708660"/>
                  <a:gd name="connsiteY3" fmla="*/ 219578 h 608198"/>
                  <a:gd name="connsiteX4" fmla="*/ 708660 w 708660"/>
                  <a:gd name="connsiteY4" fmla="*/ 429128 h 608198"/>
                  <a:gd name="connsiteX5" fmla="*/ 422910 w 708660"/>
                  <a:gd name="connsiteY5" fmla="*/ 448178 h 608198"/>
                  <a:gd name="connsiteX6" fmla="*/ 198120 w 708660"/>
                  <a:gd name="connsiteY6" fmla="*/ 566288 h 608198"/>
                  <a:gd name="connsiteX7" fmla="*/ 38100 w 708660"/>
                  <a:gd name="connsiteY7" fmla="*/ 608198 h 608198"/>
                  <a:gd name="connsiteX8" fmla="*/ 7620 w 708660"/>
                  <a:gd name="connsiteY8" fmla="*/ 375788 h 608198"/>
                  <a:gd name="connsiteX9" fmla="*/ 83820 w 708660"/>
                  <a:gd name="connsiteY9" fmla="*/ 345308 h 608198"/>
                  <a:gd name="connsiteX10" fmla="*/ 0 w 708660"/>
                  <a:gd name="connsiteY10" fmla="*/ 276728 h 608198"/>
                  <a:gd name="connsiteX11" fmla="*/ 102870 w 708660"/>
                  <a:gd name="connsiteY11" fmla="*/ 219578 h 608198"/>
                  <a:gd name="connsiteX12" fmla="*/ 26670 w 708660"/>
                  <a:gd name="connsiteY12" fmla="*/ 154808 h 608198"/>
                  <a:gd name="connsiteX13" fmla="*/ 118110 w 708660"/>
                  <a:gd name="connsiteY13" fmla="*/ 105278 h 608198"/>
                  <a:gd name="connsiteX14" fmla="*/ 19050 w 708660"/>
                  <a:gd name="connsiteY14" fmla="*/ 32888 h 608198"/>
                  <a:gd name="connsiteX15" fmla="*/ 99060 w 708660"/>
                  <a:gd name="connsiteY15" fmla="*/ 17648 h 608198"/>
                  <a:gd name="connsiteX0" fmla="*/ 99060 w 708660"/>
                  <a:gd name="connsiteY0" fmla="*/ 17648 h 608198"/>
                  <a:gd name="connsiteX1" fmla="*/ 251460 w 708660"/>
                  <a:gd name="connsiteY1" fmla="*/ 13838 h 608198"/>
                  <a:gd name="connsiteX2" fmla="*/ 590550 w 708660"/>
                  <a:gd name="connsiteY2" fmla="*/ 208148 h 608198"/>
                  <a:gd name="connsiteX3" fmla="*/ 704850 w 708660"/>
                  <a:gd name="connsiteY3" fmla="*/ 219578 h 608198"/>
                  <a:gd name="connsiteX4" fmla="*/ 708660 w 708660"/>
                  <a:gd name="connsiteY4" fmla="*/ 429128 h 608198"/>
                  <a:gd name="connsiteX5" fmla="*/ 422910 w 708660"/>
                  <a:gd name="connsiteY5" fmla="*/ 448178 h 608198"/>
                  <a:gd name="connsiteX6" fmla="*/ 198120 w 708660"/>
                  <a:gd name="connsiteY6" fmla="*/ 566288 h 608198"/>
                  <a:gd name="connsiteX7" fmla="*/ 38100 w 708660"/>
                  <a:gd name="connsiteY7" fmla="*/ 608198 h 608198"/>
                  <a:gd name="connsiteX8" fmla="*/ 7620 w 708660"/>
                  <a:gd name="connsiteY8" fmla="*/ 375788 h 608198"/>
                  <a:gd name="connsiteX9" fmla="*/ 83820 w 708660"/>
                  <a:gd name="connsiteY9" fmla="*/ 345308 h 608198"/>
                  <a:gd name="connsiteX10" fmla="*/ 0 w 708660"/>
                  <a:gd name="connsiteY10" fmla="*/ 276728 h 608198"/>
                  <a:gd name="connsiteX11" fmla="*/ 102870 w 708660"/>
                  <a:gd name="connsiteY11" fmla="*/ 219578 h 608198"/>
                  <a:gd name="connsiteX12" fmla="*/ 26670 w 708660"/>
                  <a:gd name="connsiteY12" fmla="*/ 154808 h 608198"/>
                  <a:gd name="connsiteX13" fmla="*/ 118110 w 708660"/>
                  <a:gd name="connsiteY13" fmla="*/ 105278 h 608198"/>
                  <a:gd name="connsiteX14" fmla="*/ 159231 w 708660"/>
                  <a:gd name="connsiteY14" fmla="*/ 52564 h 608198"/>
                  <a:gd name="connsiteX15" fmla="*/ 99060 w 708660"/>
                  <a:gd name="connsiteY15" fmla="*/ 17648 h 608198"/>
                  <a:gd name="connsiteX0" fmla="*/ 99060 w 708660"/>
                  <a:gd name="connsiteY0" fmla="*/ 17648 h 608198"/>
                  <a:gd name="connsiteX1" fmla="*/ 251460 w 708660"/>
                  <a:gd name="connsiteY1" fmla="*/ 13838 h 608198"/>
                  <a:gd name="connsiteX2" fmla="*/ 590550 w 708660"/>
                  <a:gd name="connsiteY2" fmla="*/ 208148 h 608198"/>
                  <a:gd name="connsiteX3" fmla="*/ 704850 w 708660"/>
                  <a:gd name="connsiteY3" fmla="*/ 219578 h 608198"/>
                  <a:gd name="connsiteX4" fmla="*/ 708660 w 708660"/>
                  <a:gd name="connsiteY4" fmla="*/ 429128 h 608198"/>
                  <a:gd name="connsiteX5" fmla="*/ 422910 w 708660"/>
                  <a:gd name="connsiteY5" fmla="*/ 448178 h 608198"/>
                  <a:gd name="connsiteX6" fmla="*/ 198120 w 708660"/>
                  <a:gd name="connsiteY6" fmla="*/ 566288 h 608198"/>
                  <a:gd name="connsiteX7" fmla="*/ 38100 w 708660"/>
                  <a:gd name="connsiteY7" fmla="*/ 608198 h 608198"/>
                  <a:gd name="connsiteX8" fmla="*/ 7620 w 708660"/>
                  <a:gd name="connsiteY8" fmla="*/ 375788 h 608198"/>
                  <a:gd name="connsiteX9" fmla="*/ 83820 w 708660"/>
                  <a:gd name="connsiteY9" fmla="*/ 345308 h 608198"/>
                  <a:gd name="connsiteX10" fmla="*/ 0 w 708660"/>
                  <a:gd name="connsiteY10" fmla="*/ 276728 h 608198"/>
                  <a:gd name="connsiteX11" fmla="*/ 102870 w 708660"/>
                  <a:gd name="connsiteY11" fmla="*/ 219578 h 608198"/>
                  <a:gd name="connsiteX12" fmla="*/ 113473 w 708660"/>
                  <a:gd name="connsiteY12" fmla="*/ 164402 h 608198"/>
                  <a:gd name="connsiteX13" fmla="*/ 118110 w 708660"/>
                  <a:gd name="connsiteY13" fmla="*/ 105278 h 608198"/>
                  <a:gd name="connsiteX14" fmla="*/ 159231 w 708660"/>
                  <a:gd name="connsiteY14" fmla="*/ 52564 h 608198"/>
                  <a:gd name="connsiteX15" fmla="*/ 99060 w 708660"/>
                  <a:gd name="connsiteY15" fmla="*/ 17648 h 608198"/>
                  <a:gd name="connsiteX0" fmla="*/ 99060 w 708660"/>
                  <a:gd name="connsiteY0" fmla="*/ 17648 h 608198"/>
                  <a:gd name="connsiteX1" fmla="*/ 251460 w 708660"/>
                  <a:gd name="connsiteY1" fmla="*/ 13838 h 608198"/>
                  <a:gd name="connsiteX2" fmla="*/ 590550 w 708660"/>
                  <a:gd name="connsiteY2" fmla="*/ 208148 h 608198"/>
                  <a:gd name="connsiteX3" fmla="*/ 704850 w 708660"/>
                  <a:gd name="connsiteY3" fmla="*/ 219578 h 608198"/>
                  <a:gd name="connsiteX4" fmla="*/ 708660 w 708660"/>
                  <a:gd name="connsiteY4" fmla="*/ 429128 h 608198"/>
                  <a:gd name="connsiteX5" fmla="*/ 422910 w 708660"/>
                  <a:gd name="connsiteY5" fmla="*/ 448178 h 608198"/>
                  <a:gd name="connsiteX6" fmla="*/ 198120 w 708660"/>
                  <a:gd name="connsiteY6" fmla="*/ 566288 h 608198"/>
                  <a:gd name="connsiteX7" fmla="*/ 38100 w 708660"/>
                  <a:gd name="connsiteY7" fmla="*/ 608198 h 608198"/>
                  <a:gd name="connsiteX8" fmla="*/ 7620 w 708660"/>
                  <a:gd name="connsiteY8" fmla="*/ 375788 h 608198"/>
                  <a:gd name="connsiteX9" fmla="*/ 83820 w 708660"/>
                  <a:gd name="connsiteY9" fmla="*/ 345308 h 608198"/>
                  <a:gd name="connsiteX10" fmla="*/ 0 w 708660"/>
                  <a:gd name="connsiteY10" fmla="*/ 276728 h 608198"/>
                  <a:gd name="connsiteX11" fmla="*/ 249333 w 708660"/>
                  <a:gd name="connsiteY11" fmla="*/ 223006 h 608198"/>
                  <a:gd name="connsiteX12" fmla="*/ 113473 w 708660"/>
                  <a:gd name="connsiteY12" fmla="*/ 164402 h 608198"/>
                  <a:gd name="connsiteX13" fmla="*/ 118110 w 708660"/>
                  <a:gd name="connsiteY13" fmla="*/ 105278 h 608198"/>
                  <a:gd name="connsiteX14" fmla="*/ 159231 w 708660"/>
                  <a:gd name="connsiteY14" fmla="*/ 52564 h 608198"/>
                  <a:gd name="connsiteX15" fmla="*/ 99060 w 708660"/>
                  <a:gd name="connsiteY15" fmla="*/ 17648 h 608198"/>
                  <a:gd name="connsiteX0" fmla="*/ 91440 w 701040"/>
                  <a:gd name="connsiteY0" fmla="*/ 17648 h 608198"/>
                  <a:gd name="connsiteX1" fmla="*/ 243840 w 701040"/>
                  <a:gd name="connsiteY1" fmla="*/ 13838 h 608198"/>
                  <a:gd name="connsiteX2" fmla="*/ 582930 w 701040"/>
                  <a:gd name="connsiteY2" fmla="*/ 208148 h 608198"/>
                  <a:gd name="connsiteX3" fmla="*/ 697230 w 701040"/>
                  <a:gd name="connsiteY3" fmla="*/ 219578 h 608198"/>
                  <a:gd name="connsiteX4" fmla="*/ 701040 w 701040"/>
                  <a:gd name="connsiteY4" fmla="*/ 429128 h 608198"/>
                  <a:gd name="connsiteX5" fmla="*/ 415290 w 701040"/>
                  <a:gd name="connsiteY5" fmla="*/ 448178 h 608198"/>
                  <a:gd name="connsiteX6" fmla="*/ 190500 w 701040"/>
                  <a:gd name="connsiteY6" fmla="*/ 566288 h 608198"/>
                  <a:gd name="connsiteX7" fmla="*/ 30480 w 701040"/>
                  <a:gd name="connsiteY7" fmla="*/ 608198 h 608198"/>
                  <a:gd name="connsiteX8" fmla="*/ 0 w 701040"/>
                  <a:gd name="connsiteY8" fmla="*/ 375788 h 608198"/>
                  <a:gd name="connsiteX9" fmla="*/ 76200 w 701040"/>
                  <a:gd name="connsiteY9" fmla="*/ 345308 h 608198"/>
                  <a:gd name="connsiteX10" fmla="*/ 182593 w 701040"/>
                  <a:gd name="connsiteY10" fmla="*/ 298139 h 608198"/>
                  <a:gd name="connsiteX11" fmla="*/ 241713 w 701040"/>
                  <a:gd name="connsiteY11" fmla="*/ 223006 h 608198"/>
                  <a:gd name="connsiteX12" fmla="*/ 105853 w 701040"/>
                  <a:gd name="connsiteY12" fmla="*/ 164402 h 608198"/>
                  <a:gd name="connsiteX13" fmla="*/ 110490 w 701040"/>
                  <a:gd name="connsiteY13" fmla="*/ 105278 h 608198"/>
                  <a:gd name="connsiteX14" fmla="*/ 151611 w 701040"/>
                  <a:gd name="connsiteY14" fmla="*/ 52564 h 608198"/>
                  <a:gd name="connsiteX15" fmla="*/ 91440 w 701040"/>
                  <a:gd name="connsiteY15" fmla="*/ 17648 h 608198"/>
                  <a:gd name="connsiteX0" fmla="*/ 91440 w 701040"/>
                  <a:gd name="connsiteY0" fmla="*/ 17648 h 608198"/>
                  <a:gd name="connsiteX1" fmla="*/ 243840 w 701040"/>
                  <a:gd name="connsiteY1" fmla="*/ 13838 h 608198"/>
                  <a:gd name="connsiteX2" fmla="*/ 582930 w 701040"/>
                  <a:gd name="connsiteY2" fmla="*/ 208148 h 608198"/>
                  <a:gd name="connsiteX3" fmla="*/ 697230 w 701040"/>
                  <a:gd name="connsiteY3" fmla="*/ 219578 h 608198"/>
                  <a:gd name="connsiteX4" fmla="*/ 701040 w 701040"/>
                  <a:gd name="connsiteY4" fmla="*/ 429128 h 608198"/>
                  <a:gd name="connsiteX5" fmla="*/ 415290 w 701040"/>
                  <a:gd name="connsiteY5" fmla="*/ 448178 h 608198"/>
                  <a:gd name="connsiteX6" fmla="*/ 190500 w 701040"/>
                  <a:gd name="connsiteY6" fmla="*/ 566288 h 608198"/>
                  <a:gd name="connsiteX7" fmla="*/ 30480 w 701040"/>
                  <a:gd name="connsiteY7" fmla="*/ 608198 h 608198"/>
                  <a:gd name="connsiteX8" fmla="*/ 0 w 701040"/>
                  <a:gd name="connsiteY8" fmla="*/ 375788 h 608198"/>
                  <a:gd name="connsiteX9" fmla="*/ 76200 w 701040"/>
                  <a:gd name="connsiteY9" fmla="*/ 345308 h 608198"/>
                  <a:gd name="connsiteX10" fmla="*/ 182593 w 701040"/>
                  <a:gd name="connsiteY10" fmla="*/ 298139 h 608198"/>
                  <a:gd name="connsiteX11" fmla="*/ 140273 w 701040"/>
                  <a:gd name="connsiteY11" fmla="*/ 250774 h 608198"/>
                  <a:gd name="connsiteX12" fmla="*/ 105853 w 701040"/>
                  <a:gd name="connsiteY12" fmla="*/ 164402 h 608198"/>
                  <a:gd name="connsiteX13" fmla="*/ 110490 w 701040"/>
                  <a:gd name="connsiteY13" fmla="*/ 105278 h 608198"/>
                  <a:gd name="connsiteX14" fmla="*/ 151611 w 701040"/>
                  <a:gd name="connsiteY14" fmla="*/ 52564 h 608198"/>
                  <a:gd name="connsiteX15" fmla="*/ 91440 w 701040"/>
                  <a:gd name="connsiteY15" fmla="*/ 17648 h 608198"/>
                  <a:gd name="connsiteX0" fmla="*/ 91440 w 701040"/>
                  <a:gd name="connsiteY0" fmla="*/ 17648 h 608198"/>
                  <a:gd name="connsiteX1" fmla="*/ 243840 w 701040"/>
                  <a:gd name="connsiteY1" fmla="*/ 13838 h 608198"/>
                  <a:gd name="connsiteX2" fmla="*/ 582930 w 701040"/>
                  <a:gd name="connsiteY2" fmla="*/ 208148 h 608198"/>
                  <a:gd name="connsiteX3" fmla="*/ 697230 w 701040"/>
                  <a:gd name="connsiteY3" fmla="*/ 219578 h 608198"/>
                  <a:gd name="connsiteX4" fmla="*/ 701040 w 701040"/>
                  <a:gd name="connsiteY4" fmla="*/ 429128 h 608198"/>
                  <a:gd name="connsiteX5" fmla="*/ 415290 w 701040"/>
                  <a:gd name="connsiteY5" fmla="*/ 448178 h 608198"/>
                  <a:gd name="connsiteX6" fmla="*/ 190500 w 701040"/>
                  <a:gd name="connsiteY6" fmla="*/ 566288 h 608198"/>
                  <a:gd name="connsiteX7" fmla="*/ 30480 w 701040"/>
                  <a:gd name="connsiteY7" fmla="*/ 608198 h 608198"/>
                  <a:gd name="connsiteX8" fmla="*/ 0 w 701040"/>
                  <a:gd name="connsiteY8" fmla="*/ 375788 h 608198"/>
                  <a:gd name="connsiteX9" fmla="*/ 76200 w 701040"/>
                  <a:gd name="connsiteY9" fmla="*/ 345308 h 608198"/>
                  <a:gd name="connsiteX10" fmla="*/ 123296 w 701040"/>
                  <a:gd name="connsiteY10" fmla="*/ 296084 h 608198"/>
                  <a:gd name="connsiteX11" fmla="*/ 140273 w 701040"/>
                  <a:gd name="connsiteY11" fmla="*/ 250774 h 608198"/>
                  <a:gd name="connsiteX12" fmla="*/ 105853 w 701040"/>
                  <a:gd name="connsiteY12" fmla="*/ 164402 h 608198"/>
                  <a:gd name="connsiteX13" fmla="*/ 110490 w 701040"/>
                  <a:gd name="connsiteY13" fmla="*/ 105278 h 608198"/>
                  <a:gd name="connsiteX14" fmla="*/ 151611 w 701040"/>
                  <a:gd name="connsiteY14" fmla="*/ 52564 h 608198"/>
                  <a:gd name="connsiteX15" fmla="*/ 91440 w 701040"/>
                  <a:gd name="connsiteY15" fmla="*/ 17648 h 608198"/>
                  <a:gd name="connsiteX0" fmla="*/ 91440 w 701040"/>
                  <a:gd name="connsiteY0" fmla="*/ 17648 h 608198"/>
                  <a:gd name="connsiteX1" fmla="*/ 243840 w 701040"/>
                  <a:gd name="connsiteY1" fmla="*/ 13838 h 608198"/>
                  <a:gd name="connsiteX2" fmla="*/ 582930 w 701040"/>
                  <a:gd name="connsiteY2" fmla="*/ 208148 h 608198"/>
                  <a:gd name="connsiteX3" fmla="*/ 697230 w 701040"/>
                  <a:gd name="connsiteY3" fmla="*/ 219578 h 608198"/>
                  <a:gd name="connsiteX4" fmla="*/ 701040 w 701040"/>
                  <a:gd name="connsiteY4" fmla="*/ 429128 h 608198"/>
                  <a:gd name="connsiteX5" fmla="*/ 415290 w 701040"/>
                  <a:gd name="connsiteY5" fmla="*/ 448178 h 608198"/>
                  <a:gd name="connsiteX6" fmla="*/ 190500 w 701040"/>
                  <a:gd name="connsiteY6" fmla="*/ 566288 h 608198"/>
                  <a:gd name="connsiteX7" fmla="*/ 30480 w 701040"/>
                  <a:gd name="connsiteY7" fmla="*/ 608198 h 608198"/>
                  <a:gd name="connsiteX8" fmla="*/ 0 w 701040"/>
                  <a:gd name="connsiteY8" fmla="*/ 375788 h 608198"/>
                  <a:gd name="connsiteX9" fmla="*/ 111451 w 701040"/>
                  <a:gd name="connsiteY9" fmla="*/ 387691 h 608198"/>
                  <a:gd name="connsiteX10" fmla="*/ 123296 w 701040"/>
                  <a:gd name="connsiteY10" fmla="*/ 296084 h 608198"/>
                  <a:gd name="connsiteX11" fmla="*/ 140273 w 701040"/>
                  <a:gd name="connsiteY11" fmla="*/ 250774 h 608198"/>
                  <a:gd name="connsiteX12" fmla="*/ 105853 w 701040"/>
                  <a:gd name="connsiteY12" fmla="*/ 164402 h 608198"/>
                  <a:gd name="connsiteX13" fmla="*/ 110490 w 701040"/>
                  <a:gd name="connsiteY13" fmla="*/ 105278 h 608198"/>
                  <a:gd name="connsiteX14" fmla="*/ 151611 w 701040"/>
                  <a:gd name="connsiteY14" fmla="*/ 52564 h 608198"/>
                  <a:gd name="connsiteX15" fmla="*/ 91440 w 701040"/>
                  <a:gd name="connsiteY15" fmla="*/ 17648 h 608198"/>
                  <a:gd name="connsiteX0" fmla="*/ 60960 w 670560"/>
                  <a:gd name="connsiteY0" fmla="*/ 17648 h 608198"/>
                  <a:gd name="connsiteX1" fmla="*/ 213360 w 670560"/>
                  <a:gd name="connsiteY1" fmla="*/ 13838 h 608198"/>
                  <a:gd name="connsiteX2" fmla="*/ 552450 w 670560"/>
                  <a:gd name="connsiteY2" fmla="*/ 208148 h 608198"/>
                  <a:gd name="connsiteX3" fmla="*/ 666750 w 670560"/>
                  <a:gd name="connsiteY3" fmla="*/ 219578 h 608198"/>
                  <a:gd name="connsiteX4" fmla="*/ 670560 w 670560"/>
                  <a:gd name="connsiteY4" fmla="*/ 429128 h 608198"/>
                  <a:gd name="connsiteX5" fmla="*/ 384810 w 670560"/>
                  <a:gd name="connsiteY5" fmla="*/ 448178 h 608198"/>
                  <a:gd name="connsiteX6" fmla="*/ 160020 w 670560"/>
                  <a:gd name="connsiteY6" fmla="*/ 566288 h 608198"/>
                  <a:gd name="connsiteX7" fmla="*/ 0 w 670560"/>
                  <a:gd name="connsiteY7" fmla="*/ 608198 h 608198"/>
                  <a:gd name="connsiteX8" fmla="*/ 76070 w 670560"/>
                  <a:gd name="connsiteY8" fmla="*/ 484856 h 608198"/>
                  <a:gd name="connsiteX9" fmla="*/ 80971 w 670560"/>
                  <a:gd name="connsiteY9" fmla="*/ 387691 h 608198"/>
                  <a:gd name="connsiteX10" fmla="*/ 92816 w 670560"/>
                  <a:gd name="connsiteY10" fmla="*/ 296084 h 608198"/>
                  <a:gd name="connsiteX11" fmla="*/ 109793 w 670560"/>
                  <a:gd name="connsiteY11" fmla="*/ 250774 h 608198"/>
                  <a:gd name="connsiteX12" fmla="*/ 75373 w 670560"/>
                  <a:gd name="connsiteY12" fmla="*/ 164402 h 608198"/>
                  <a:gd name="connsiteX13" fmla="*/ 80010 w 670560"/>
                  <a:gd name="connsiteY13" fmla="*/ 105278 h 608198"/>
                  <a:gd name="connsiteX14" fmla="*/ 121131 w 670560"/>
                  <a:gd name="connsiteY14" fmla="*/ 52564 h 608198"/>
                  <a:gd name="connsiteX15" fmla="*/ 60960 w 670560"/>
                  <a:gd name="connsiteY15" fmla="*/ 17648 h 608198"/>
                  <a:gd name="connsiteX0" fmla="*/ 11377 w 620977"/>
                  <a:gd name="connsiteY0" fmla="*/ 17648 h 566288"/>
                  <a:gd name="connsiteX1" fmla="*/ 163777 w 620977"/>
                  <a:gd name="connsiteY1" fmla="*/ 13838 h 566288"/>
                  <a:gd name="connsiteX2" fmla="*/ 502867 w 620977"/>
                  <a:gd name="connsiteY2" fmla="*/ 208148 h 566288"/>
                  <a:gd name="connsiteX3" fmla="*/ 617167 w 620977"/>
                  <a:gd name="connsiteY3" fmla="*/ 219578 h 566288"/>
                  <a:gd name="connsiteX4" fmla="*/ 620977 w 620977"/>
                  <a:gd name="connsiteY4" fmla="*/ 429128 h 566288"/>
                  <a:gd name="connsiteX5" fmla="*/ 335227 w 620977"/>
                  <a:gd name="connsiteY5" fmla="*/ 448178 h 566288"/>
                  <a:gd name="connsiteX6" fmla="*/ 110437 w 620977"/>
                  <a:gd name="connsiteY6" fmla="*/ 566288 h 566288"/>
                  <a:gd name="connsiteX7" fmla="*/ 0 w 620977"/>
                  <a:gd name="connsiteY7" fmla="*/ 535825 h 566288"/>
                  <a:gd name="connsiteX8" fmla="*/ 26487 w 620977"/>
                  <a:gd name="connsiteY8" fmla="*/ 484856 h 566288"/>
                  <a:gd name="connsiteX9" fmla="*/ 31388 w 620977"/>
                  <a:gd name="connsiteY9" fmla="*/ 387691 h 566288"/>
                  <a:gd name="connsiteX10" fmla="*/ 43233 w 620977"/>
                  <a:gd name="connsiteY10" fmla="*/ 296084 h 566288"/>
                  <a:gd name="connsiteX11" fmla="*/ 60210 w 620977"/>
                  <a:gd name="connsiteY11" fmla="*/ 250774 h 566288"/>
                  <a:gd name="connsiteX12" fmla="*/ 25790 w 620977"/>
                  <a:gd name="connsiteY12" fmla="*/ 164402 h 566288"/>
                  <a:gd name="connsiteX13" fmla="*/ 30427 w 620977"/>
                  <a:gd name="connsiteY13" fmla="*/ 105278 h 566288"/>
                  <a:gd name="connsiteX14" fmla="*/ 71548 w 620977"/>
                  <a:gd name="connsiteY14" fmla="*/ 52564 h 566288"/>
                  <a:gd name="connsiteX15" fmla="*/ 11377 w 620977"/>
                  <a:gd name="connsiteY15" fmla="*/ 17648 h 566288"/>
                  <a:gd name="connsiteX0" fmla="*/ 11377 w 620977"/>
                  <a:gd name="connsiteY0" fmla="*/ 17648 h 587057"/>
                  <a:gd name="connsiteX1" fmla="*/ 163777 w 620977"/>
                  <a:gd name="connsiteY1" fmla="*/ 13838 h 587057"/>
                  <a:gd name="connsiteX2" fmla="*/ 502867 w 620977"/>
                  <a:gd name="connsiteY2" fmla="*/ 208148 h 587057"/>
                  <a:gd name="connsiteX3" fmla="*/ 617167 w 620977"/>
                  <a:gd name="connsiteY3" fmla="*/ 219578 h 587057"/>
                  <a:gd name="connsiteX4" fmla="*/ 620977 w 620977"/>
                  <a:gd name="connsiteY4" fmla="*/ 429128 h 587057"/>
                  <a:gd name="connsiteX5" fmla="*/ 335227 w 620977"/>
                  <a:gd name="connsiteY5" fmla="*/ 448178 h 587057"/>
                  <a:gd name="connsiteX6" fmla="*/ 44567 w 620977"/>
                  <a:gd name="connsiteY6" fmla="*/ 587057 h 587057"/>
                  <a:gd name="connsiteX7" fmla="*/ 0 w 620977"/>
                  <a:gd name="connsiteY7" fmla="*/ 535825 h 587057"/>
                  <a:gd name="connsiteX8" fmla="*/ 26487 w 620977"/>
                  <a:gd name="connsiteY8" fmla="*/ 484856 h 587057"/>
                  <a:gd name="connsiteX9" fmla="*/ 31388 w 620977"/>
                  <a:gd name="connsiteY9" fmla="*/ 387691 h 587057"/>
                  <a:gd name="connsiteX10" fmla="*/ 43233 w 620977"/>
                  <a:gd name="connsiteY10" fmla="*/ 296084 h 587057"/>
                  <a:gd name="connsiteX11" fmla="*/ 60210 w 620977"/>
                  <a:gd name="connsiteY11" fmla="*/ 250774 h 587057"/>
                  <a:gd name="connsiteX12" fmla="*/ 25790 w 620977"/>
                  <a:gd name="connsiteY12" fmla="*/ 164402 h 587057"/>
                  <a:gd name="connsiteX13" fmla="*/ 30427 w 620977"/>
                  <a:gd name="connsiteY13" fmla="*/ 105278 h 587057"/>
                  <a:gd name="connsiteX14" fmla="*/ 71548 w 620977"/>
                  <a:gd name="connsiteY14" fmla="*/ 52564 h 587057"/>
                  <a:gd name="connsiteX15" fmla="*/ 11377 w 620977"/>
                  <a:gd name="connsiteY15" fmla="*/ 17648 h 587057"/>
                  <a:gd name="connsiteX0" fmla="*/ 11377 w 620977"/>
                  <a:gd name="connsiteY0" fmla="*/ 17648 h 624766"/>
                  <a:gd name="connsiteX1" fmla="*/ 163777 w 620977"/>
                  <a:gd name="connsiteY1" fmla="*/ 13838 h 624766"/>
                  <a:gd name="connsiteX2" fmla="*/ 502867 w 620977"/>
                  <a:gd name="connsiteY2" fmla="*/ 208148 h 624766"/>
                  <a:gd name="connsiteX3" fmla="*/ 617167 w 620977"/>
                  <a:gd name="connsiteY3" fmla="*/ 219578 h 624766"/>
                  <a:gd name="connsiteX4" fmla="*/ 620977 w 620977"/>
                  <a:gd name="connsiteY4" fmla="*/ 429128 h 624766"/>
                  <a:gd name="connsiteX5" fmla="*/ 335227 w 620977"/>
                  <a:gd name="connsiteY5" fmla="*/ 448178 h 624766"/>
                  <a:gd name="connsiteX6" fmla="*/ 87448 w 620977"/>
                  <a:gd name="connsiteY6" fmla="*/ 624766 h 624766"/>
                  <a:gd name="connsiteX7" fmla="*/ 0 w 620977"/>
                  <a:gd name="connsiteY7" fmla="*/ 535825 h 624766"/>
                  <a:gd name="connsiteX8" fmla="*/ 26487 w 620977"/>
                  <a:gd name="connsiteY8" fmla="*/ 484856 h 624766"/>
                  <a:gd name="connsiteX9" fmla="*/ 31388 w 620977"/>
                  <a:gd name="connsiteY9" fmla="*/ 387691 h 624766"/>
                  <a:gd name="connsiteX10" fmla="*/ 43233 w 620977"/>
                  <a:gd name="connsiteY10" fmla="*/ 296084 h 624766"/>
                  <a:gd name="connsiteX11" fmla="*/ 60210 w 620977"/>
                  <a:gd name="connsiteY11" fmla="*/ 250774 h 624766"/>
                  <a:gd name="connsiteX12" fmla="*/ 25790 w 620977"/>
                  <a:gd name="connsiteY12" fmla="*/ 164402 h 624766"/>
                  <a:gd name="connsiteX13" fmla="*/ 30427 w 620977"/>
                  <a:gd name="connsiteY13" fmla="*/ 105278 h 624766"/>
                  <a:gd name="connsiteX14" fmla="*/ 71548 w 620977"/>
                  <a:gd name="connsiteY14" fmla="*/ 52564 h 624766"/>
                  <a:gd name="connsiteX15" fmla="*/ 11377 w 620977"/>
                  <a:gd name="connsiteY15" fmla="*/ 17648 h 624766"/>
                  <a:gd name="connsiteX0" fmla="*/ 28518 w 620977"/>
                  <a:gd name="connsiteY0" fmla="*/ 334 h 659546"/>
                  <a:gd name="connsiteX1" fmla="*/ 163777 w 620977"/>
                  <a:gd name="connsiteY1" fmla="*/ 48618 h 659546"/>
                  <a:gd name="connsiteX2" fmla="*/ 502867 w 620977"/>
                  <a:gd name="connsiteY2" fmla="*/ 242928 h 659546"/>
                  <a:gd name="connsiteX3" fmla="*/ 617167 w 620977"/>
                  <a:gd name="connsiteY3" fmla="*/ 254358 h 659546"/>
                  <a:gd name="connsiteX4" fmla="*/ 620977 w 620977"/>
                  <a:gd name="connsiteY4" fmla="*/ 463908 h 659546"/>
                  <a:gd name="connsiteX5" fmla="*/ 335227 w 620977"/>
                  <a:gd name="connsiteY5" fmla="*/ 482958 h 659546"/>
                  <a:gd name="connsiteX6" fmla="*/ 87448 w 620977"/>
                  <a:gd name="connsiteY6" fmla="*/ 659546 h 659546"/>
                  <a:gd name="connsiteX7" fmla="*/ 0 w 620977"/>
                  <a:gd name="connsiteY7" fmla="*/ 570605 h 659546"/>
                  <a:gd name="connsiteX8" fmla="*/ 26487 w 620977"/>
                  <a:gd name="connsiteY8" fmla="*/ 519636 h 659546"/>
                  <a:gd name="connsiteX9" fmla="*/ 31388 w 620977"/>
                  <a:gd name="connsiteY9" fmla="*/ 422471 h 659546"/>
                  <a:gd name="connsiteX10" fmla="*/ 43233 w 620977"/>
                  <a:gd name="connsiteY10" fmla="*/ 330864 h 659546"/>
                  <a:gd name="connsiteX11" fmla="*/ 60210 w 620977"/>
                  <a:gd name="connsiteY11" fmla="*/ 285554 h 659546"/>
                  <a:gd name="connsiteX12" fmla="*/ 25790 w 620977"/>
                  <a:gd name="connsiteY12" fmla="*/ 199182 h 659546"/>
                  <a:gd name="connsiteX13" fmla="*/ 30427 w 620977"/>
                  <a:gd name="connsiteY13" fmla="*/ 140058 h 659546"/>
                  <a:gd name="connsiteX14" fmla="*/ 71548 w 620977"/>
                  <a:gd name="connsiteY14" fmla="*/ 87344 h 659546"/>
                  <a:gd name="connsiteX15" fmla="*/ 28518 w 620977"/>
                  <a:gd name="connsiteY15" fmla="*/ 334 h 659546"/>
                  <a:gd name="connsiteX0" fmla="*/ 28518 w 620977"/>
                  <a:gd name="connsiteY0" fmla="*/ 25527 h 684739"/>
                  <a:gd name="connsiteX1" fmla="*/ 82995 w 620977"/>
                  <a:gd name="connsiteY1" fmla="*/ 11738 h 684739"/>
                  <a:gd name="connsiteX2" fmla="*/ 502867 w 620977"/>
                  <a:gd name="connsiteY2" fmla="*/ 268121 h 684739"/>
                  <a:gd name="connsiteX3" fmla="*/ 617167 w 620977"/>
                  <a:gd name="connsiteY3" fmla="*/ 279551 h 684739"/>
                  <a:gd name="connsiteX4" fmla="*/ 620977 w 620977"/>
                  <a:gd name="connsiteY4" fmla="*/ 489101 h 684739"/>
                  <a:gd name="connsiteX5" fmla="*/ 335227 w 620977"/>
                  <a:gd name="connsiteY5" fmla="*/ 508151 h 684739"/>
                  <a:gd name="connsiteX6" fmla="*/ 87448 w 620977"/>
                  <a:gd name="connsiteY6" fmla="*/ 684739 h 684739"/>
                  <a:gd name="connsiteX7" fmla="*/ 0 w 620977"/>
                  <a:gd name="connsiteY7" fmla="*/ 595798 h 684739"/>
                  <a:gd name="connsiteX8" fmla="*/ 26487 w 620977"/>
                  <a:gd name="connsiteY8" fmla="*/ 544829 h 684739"/>
                  <a:gd name="connsiteX9" fmla="*/ 31388 w 620977"/>
                  <a:gd name="connsiteY9" fmla="*/ 447664 h 684739"/>
                  <a:gd name="connsiteX10" fmla="*/ 43233 w 620977"/>
                  <a:gd name="connsiteY10" fmla="*/ 356057 h 684739"/>
                  <a:gd name="connsiteX11" fmla="*/ 60210 w 620977"/>
                  <a:gd name="connsiteY11" fmla="*/ 310747 h 684739"/>
                  <a:gd name="connsiteX12" fmla="*/ 25790 w 620977"/>
                  <a:gd name="connsiteY12" fmla="*/ 224375 h 684739"/>
                  <a:gd name="connsiteX13" fmla="*/ 30427 w 620977"/>
                  <a:gd name="connsiteY13" fmla="*/ 165251 h 684739"/>
                  <a:gd name="connsiteX14" fmla="*/ 71548 w 620977"/>
                  <a:gd name="connsiteY14" fmla="*/ 112537 h 684739"/>
                  <a:gd name="connsiteX15" fmla="*/ 28518 w 620977"/>
                  <a:gd name="connsiteY15" fmla="*/ 25527 h 684739"/>
                  <a:gd name="connsiteX0" fmla="*/ 28518 w 620977"/>
                  <a:gd name="connsiteY0" fmla="*/ 25527 h 684739"/>
                  <a:gd name="connsiteX1" fmla="*/ 82995 w 620977"/>
                  <a:gd name="connsiteY1" fmla="*/ 11738 h 684739"/>
                  <a:gd name="connsiteX2" fmla="*/ 617167 w 620977"/>
                  <a:gd name="connsiteY2" fmla="*/ 279551 h 684739"/>
                  <a:gd name="connsiteX3" fmla="*/ 620977 w 620977"/>
                  <a:gd name="connsiteY3" fmla="*/ 489101 h 684739"/>
                  <a:gd name="connsiteX4" fmla="*/ 335227 w 620977"/>
                  <a:gd name="connsiteY4" fmla="*/ 508151 h 684739"/>
                  <a:gd name="connsiteX5" fmla="*/ 87448 w 620977"/>
                  <a:gd name="connsiteY5" fmla="*/ 684739 h 684739"/>
                  <a:gd name="connsiteX6" fmla="*/ 0 w 620977"/>
                  <a:gd name="connsiteY6" fmla="*/ 595798 h 684739"/>
                  <a:gd name="connsiteX7" fmla="*/ 26487 w 620977"/>
                  <a:gd name="connsiteY7" fmla="*/ 544829 h 684739"/>
                  <a:gd name="connsiteX8" fmla="*/ 31388 w 620977"/>
                  <a:gd name="connsiteY8" fmla="*/ 447664 h 684739"/>
                  <a:gd name="connsiteX9" fmla="*/ 43233 w 620977"/>
                  <a:gd name="connsiteY9" fmla="*/ 356057 h 684739"/>
                  <a:gd name="connsiteX10" fmla="*/ 60210 w 620977"/>
                  <a:gd name="connsiteY10" fmla="*/ 310747 h 684739"/>
                  <a:gd name="connsiteX11" fmla="*/ 25790 w 620977"/>
                  <a:gd name="connsiteY11" fmla="*/ 224375 h 684739"/>
                  <a:gd name="connsiteX12" fmla="*/ 30427 w 620977"/>
                  <a:gd name="connsiteY12" fmla="*/ 165251 h 684739"/>
                  <a:gd name="connsiteX13" fmla="*/ 71548 w 620977"/>
                  <a:gd name="connsiteY13" fmla="*/ 112537 h 684739"/>
                  <a:gd name="connsiteX14" fmla="*/ 28518 w 620977"/>
                  <a:gd name="connsiteY14" fmla="*/ 25527 h 684739"/>
                  <a:gd name="connsiteX0" fmla="*/ 28518 w 620977"/>
                  <a:gd name="connsiteY0" fmla="*/ 25527 h 684739"/>
                  <a:gd name="connsiteX1" fmla="*/ 82995 w 620977"/>
                  <a:gd name="connsiteY1" fmla="*/ 11738 h 684739"/>
                  <a:gd name="connsiteX2" fmla="*/ 581811 w 620977"/>
                  <a:gd name="connsiteY2" fmla="*/ 278325 h 684739"/>
                  <a:gd name="connsiteX3" fmla="*/ 620977 w 620977"/>
                  <a:gd name="connsiteY3" fmla="*/ 489101 h 684739"/>
                  <a:gd name="connsiteX4" fmla="*/ 335227 w 620977"/>
                  <a:gd name="connsiteY4" fmla="*/ 508151 h 684739"/>
                  <a:gd name="connsiteX5" fmla="*/ 87448 w 620977"/>
                  <a:gd name="connsiteY5" fmla="*/ 684739 h 684739"/>
                  <a:gd name="connsiteX6" fmla="*/ 0 w 620977"/>
                  <a:gd name="connsiteY6" fmla="*/ 595798 h 684739"/>
                  <a:gd name="connsiteX7" fmla="*/ 26487 w 620977"/>
                  <a:gd name="connsiteY7" fmla="*/ 544829 h 684739"/>
                  <a:gd name="connsiteX8" fmla="*/ 31388 w 620977"/>
                  <a:gd name="connsiteY8" fmla="*/ 447664 h 684739"/>
                  <a:gd name="connsiteX9" fmla="*/ 43233 w 620977"/>
                  <a:gd name="connsiteY9" fmla="*/ 356057 h 684739"/>
                  <a:gd name="connsiteX10" fmla="*/ 60210 w 620977"/>
                  <a:gd name="connsiteY10" fmla="*/ 310747 h 684739"/>
                  <a:gd name="connsiteX11" fmla="*/ 25790 w 620977"/>
                  <a:gd name="connsiteY11" fmla="*/ 224375 h 684739"/>
                  <a:gd name="connsiteX12" fmla="*/ 30427 w 620977"/>
                  <a:gd name="connsiteY12" fmla="*/ 165251 h 684739"/>
                  <a:gd name="connsiteX13" fmla="*/ 71548 w 620977"/>
                  <a:gd name="connsiteY13" fmla="*/ 112537 h 684739"/>
                  <a:gd name="connsiteX14" fmla="*/ 28518 w 620977"/>
                  <a:gd name="connsiteY14" fmla="*/ 25527 h 684739"/>
                  <a:gd name="connsiteX0" fmla="*/ 28518 w 620977"/>
                  <a:gd name="connsiteY0" fmla="*/ 25527 h 684739"/>
                  <a:gd name="connsiteX1" fmla="*/ 82995 w 620977"/>
                  <a:gd name="connsiteY1" fmla="*/ 11738 h 684739"/>
                  <a:gd name="connsiteX2" fmla="*/ 581811 w 620977"/>
                  <a:gd name="connsiteY2" fmla="*/ 278325 h 684739"/>
                  <a:gd name="connsiteX3" fmla="*/ 620977 w 620977"/>
                  <a:gd name="connsiteY3" fmla="*/ 489101 h 684739"/>
                  <a:gd name="connsiteX4" fmla="*/ 335227 w 620977"/>
                  <a:gd name="connsiteY4" fmla="*/ 508151 h 684739"/>
                  <a:gd name="connsiteX5" fmla="*/ 87448 w 620977"/>
                  <a:gd name="connsiteY5" fmla="*/ 684739 h 684739"/>
                  <a:gd name="connsiteX6" fmla="*/ 0 w 620977"/>
                  <a:gd name="connsiteY6" fmla="*/ 595798 h 684739"/>
                  <a:gd name="connsiteX7" fmla="*/ 26487 w 620977"/>
                  <a:gd name="connsiteY7" fmla="*/ 544829 h 684739"/>
                  <a:gd name="connsiteX8" fmla="*/ 31388 w 620977"/>
                  <a:gd name="connsiteY8" fmla="*/ 447664 h 684739"/>
                  <a:gd name="connsiteX9" fmla="*/ 43233 w 620977"/>
                  <a:gd name="connsiteY9" fmla="*/ 356057 h 684739"/>
                  <a:gd name="connsiteX10" fmla="*/ 60210 w 620977"/>
                  <a:gd name="connsiteY10" fmla="*/ 310747 h 684739"/>
                  <a:gd name="connsiteX11" fmla="*/ 25790 w 620977"/>
                  <a:gd name="connsiteY11" fmla="*/ 224375 h 684739"/>
                  <a:gd name="connsiteX12" fmla="*/ 30427 w 620977"/>
                  <a:gd name="connsiteY12" fmla="*/ 165251 h 684739"/>
                  <a:gd name="connsiteX13" fmla="*/ 71548 w 620977"/>
                  <a:gd name="connsiteY13" fmla="*/ 112537 h 684739"/>
                  <a:gd name="connsiteX14" fmla="*/ 28518 w 620977"/>
                  <a:gd name="connsiteY14" fmla="*/ 25527 h 684739"/>
                  <a:gd name="connsiteX0" fmla="*/ 28518 w 620977"/>
                  <a:gd name="connsiteY0" fmla="*/ 25527 h 684739"/>
                  <a:gd name="connsiteX1" fmla="*/ 82995 w 620977"/>
                  <a:gd name="connsiteY1" fmla="*/ 11738 h 684739"/>
                  <a:gd name="connsiteX2" fmla="*/ 581811 w 620977"/>
                  <a:gd name="connsiteY2" fmla="*/ 278325 h 684739"/>
                  <a:gd name="connsiteX3" fmla="*/ 620977 w 620977"/>
                  <a:gd name="connsiteY3" fmla="*/ 489101 h 684739"/>
                  <a:gd name="connsiteX4" fmla="*/ 335226 w 620977"/>
                  <a:gd name="connsiteY4" fmla="*/ 508150 h 684739"/>
                  <a:gd name="connsiteX5" fmla="*/ 87448 w 620977"/>
                  <a:gd name="connsiteY5" fmla="*/ 684739 h 684739"/>
                  <a:gd name="connsiteX6" fmla="*/ 0 w 620977"/>
                  <a:gd name="connsiteY6" fmla="*/ 595798 h 684739"/>
                  <a:gd name="connsiteX7" fmla="*/ 26487 w 620977"/>
                  <a:gd name="connsiteY7" fmla="*/ 544829 h 684739"/>
                  <a:gd name="connsiteX8" fmla="*/ 31388 w 620977"/>
                  <a:gd name="connsiteY8" fmla="*/ 447664 h 684739"/>
                  <a:gd name="connsiteX9" fmla="*/ 43233 w 620977"/>
                  <a:gd name="connsiteY9" fmla="*/ 356057 h 684739"/>
                  <a:gd name="connsiteX10" fmla="*/ 60210 w 620977"/>
                  <a:gd name="connsiteY10" fmla="*/ 310747 h 684739"/>
                  <a:gd name="connsiteX11" fmla="*/ 25790 w 620977"/>
                  <a:gd name="connsiteY11" fmla="*/ 224375 h 684739"/>
                  <a:gd name="connsiteX12" fmla="*/ 30427 w 620977"/>
                  <a:gd name="connsiteY12" fmla="*/ 165251 h 684739"/>
                  <a:gd name="connsiteX13" fmla="*/ 71548 w 620977"/>
                  <a:gd name="connsiteY13" fmla="*/ 112537 h 684739"/>
                  <a:gd name="connsiteX14" fmla="*/ 28518 w 620977"/>
                  <a:gd name="connsiteY14" fmla="*/ 25527 h 684739"/>
                  <a:gd name="connsiteX0" fmla="*/ 28518 w 620977"/>
                  <a:gd name="connsiteY0" fmla="*/ 25527 h 684739"/>
                  <a:gd name="connsiteX1" fmla="*/ 82995 w 620977"/>
                  <a:gd name="connsiteY1" fmla="*/ 11738 h 684739"/>
                  <a:gd name="connsiteX2" fmla="*/ 581811 w 620977"/>
                  <a:gd name="connsiteY2" fmla="*/ 278325 h 684739"/>
                  <a:gd name="connsiteX3" fmla="*/ 620977 w 620977"/>
                  <a:gd name="connsiteY3" fmla="*/ 489101 h 684739"/>
                  <a:gd name="connsiteX4" fmla="*/ 410943 w 620977"/>
                  <a:gd name="connsiteY4" fmla="*/ 486340 h 684739"/>
                  <a:gd name="connsiteX5" fmla="*/ 87448 w 620977"/>
                  <a:gd name="connsiteY5" fmla="*/ 684739 h 684739"/>
                  <a:gd name="connsiteX6" fmla="*/ 0 w 620977"/>
                  <a:gd name="connsiteY6" fmla="*/ 595798 h 684739"/>
                  <a:gd name="connsiteX7" fmla="*/ 26487 w 620977"/>
                  <a:gd name="connsiteY7" fmla="*/ 544829 h 684739"/>
                  <a:gd name="connsiteX8" fmla="*/ 31388 w 620977"/>
                  <a:gd name="connsiteY8" fmla="*/ 447664 h 684739"/>
                  <a:gd name="connsiteX9" fmla="*/ 43233 w 620977"/>
                  <a:gd name="connsiteY9" fmla="*/ 356057 h 684739"/>
                  <a:gd name="connsiteX10" fmla="*/ 60210 w 620977"/>
                  <a:gd name="connsiteY10" fmla="*/ 310747 h 684739"/>
                  <a:gd name="connsiteX11" fmla="*/ 25790 w 620977"/>
                  <a:gd name="connsiteY11" fmla="*/ 224375 h 684739"/>
                  <a:gd name="connsiteX12" fmla="*/ 30427 w 620977"/>
                  <a:gd name="connsiteY12" fmla="*/ 165251 h 684739"/>
                  <a:gd name="connsiteX13" fmla="*/ 71548 w 620977"/>
                  <a:gd name="connsiteY13" fmla="*/ 112537 h 684739"/>
                  <a:gd name="connsiteX14" fmla="*/ 28518 w 620977"/>
                  <a:gd name="connsiteY14" fmla="*/ 25527 h 684739"/>
                  <a:gd name="connsiteX0" fmla="*/ 28518 w 620977"/>
                  <a:gd name="connsiteY0" fmla="*/ 25527 h 684739"/>
                  <a:gd name="connsiteX1" fmla="*/ 82995 w 620977"/>
                  <a:gd name="connsiteY1" fmla="*/ 11738 h 684739"/>
                  <a:gd name="connsiteX2" fmla="*/ 581811 w 620977"/>
                  <a:gd name="connsiteY2" fmla="*/ 278325 h 684739"/>
                  <a:gd name="connsiteX3" fmla="*/ 620977 w 620977"/>
                  <a:gd name="connsiteY3" fmla="*/ 489101 h 684739"/>
                  <a:gd name="connsiteX4" fmla="*/ 355945 w 620977"/>
                  <a:gd name="connsiteY4" fmla="*/ 484434 h 684739"/>
                  <a:gd name="connsiteX5" fmla="*/ 87448 w 620977"/>
                  <a:gd name="connsiteY5" fmla="*/ 684739 h 684739"/>
                  <a:gd name="connsiteX6" fmla="*/ 0 w 620977"/>
                  <a:gd name="connsiteY6" fmla="*/ 595798 h 684739"/>
                  <a:gd name="connsiteX7" fmla="*/ 26487 w 620977"/>
                  <a:gd name="connsiteY7" fmla="*/ 544829 h 684739"/>
                  <a:gd name="connsiteX8" fmla="*/ 31388 w 620977"/>
                  <a:gd name="connsiteY8" fmla="*/ 447664 h 684739"/>
                  <a:gd name="connsiteX9" fmla="*/ 43233 w 620977"/>
                  <a:gd name="connsiteY9" fmla="*/ 356057 h 684739"/>
                  <a:gd name="connsiteX10" fmla="*/ 60210 w 620977"/>
                  <a:gd name="connsiteY10" fmla="*/ 310747 h 684739"/>
                  <a:gd name="connsiteX11" fmla="*/ 25790 w 620977"/>
                  <a:gd name="connsiteY11" fmla="*/ 224375 h 684739"/>
                  <a:gd name="connsiteX12" fmla="*/ 30427 w 620977"/>
                  <a:gd name="connsiteY12" fmla="*/ 165251 h 684739"/>
                  <a:gd name="connsiteX13" fmla="*/ 71548 w 620977"/>
                  <a:gd name="connsiteY13" fmla="*/ 112537 h 684739"/>
                  <a:gd name="connsiteX14" fmla="*/ 28518 w 620977"/>
                  <a:gd name="connsiteY14" fmla="*/ 25527 h 684739"/>
                  <a:gd name="connsiteX0" fmla="*/ 28518 w 629909"/>
                  <a:gd name="connsiteY0" fmla="*/ 25527 h 684739"/>
                  <a:gd name="connsiteX1" fmla="*/ 82995 w 629909"/>
                  <a:gd name="connsiteY1" fmla="*/ 11738 h 684739"/>
                  <a:gd name="connsiteX2" fmla="*/ 581811 w 629909"/>
                  <a:gd name="connsiteY2" fmla="*/ 278325 h 684739"/>
                  <a:gd name="connsiteX3" fmla="*/ 629910 w 629909"/>
                  <a:gd name="connsiteY3" fmla="*/ 464977 h 684739"/>
                  <a:gd name="connsiteX4" fmla="*/ 355945 w 629909"/>
                  <a:gd name="connsiteY4" fmla="*/ 484434 h 684739"/>
                  <a:gd name="connsiteX5" fmla="*/ 87448 w 629909"/>
                  <a:gd name="connsiteY5" fmla="*/ 684739 h 684739"/>
                  <a:gd name="connsiteX6" fmla="*/ 0 w 629909"/>
                  <a:gd name="connsiteY6" fmla="*/ 595798 h 684739"/>
                  <a:gd name="connsiteX7" fmla="*/ 26487 w 629909"/>
                  <a:gd name="connsiteY7" fmla="*/ 544829 h 684739"/>
                  <a:gd name="connsiteX8" fmla="*/ 31388 w 629909"/>
                  <a:gd name="connsiteY8" fmla="*/ 447664 h 684739"/>
                  <a:gd name="connsiteX9" fmla="*/ 43233 w 629909"/>
                  <a:gd name="connsiteY9" fmla="*/ 356057 h 684739"/>
                  <a:gd name="connsiteX10" fmla="*/ 60210 w 629909"/>
                  <a:gd name="connsiteY10" fmla="*/ 310747 h 684739"/>
                  <a:gd name="connsiteX11" fmla="*/ 25790 w 629909"/>
                  <a:gd name="connsiteY11" fmla="*/ 224375 h 684739"/>
                  <a:gd name="connsiteX12" fmla="*/ 30427 w 629909"/>
                  <a:gd name="connsiteY12" fmla="*/ 165251 h 684739"/>
                  <a:gd name="connsiteX13" fmla="*/ 71548 w 629909"/>
                  <a:gd name="connsiteY13" fmla="*/ 112537 h 684739"/>
                  <a:gd name="connsiteX14" fmla="*/ 28518 w 629909"/>
                  <a:gd name="connsiteY14" fmla="*/ 25527 h 684739"/>
                  <a:gd name="connsiteX0" fmla="*/ 28518 w 629909"/>
                  <a:gd name="connsiteY0" fmla="*/ 62122 h 721334"/>
                  <a:gd name="connsiteX1" fmla="*/ 104481 w 629909"/>
                  <a:gd name="connsiteY1" fmla="*/ 7189 h 721334"/>
                  <a:gd name="connsiteX2" fmla="*/ 581811 w 629909"/>
                  <a:gd name="connsiteY2" fmla="*/ 314920 h 721334"/>
                  <a:gd name="connsiteX3" fmla="*/ 629910 w 629909"/>
                  <a:gd name="connsiteY3" fmla="*/ 501572 h 721334"/>
                  <a:gd name="connsiteX4" fmla="*/ 355945 w 629909"/>
                  <a:gd name="connsiteY4" fmla="*/ 521029 h 721334"/>
                  <a:gd name="connsiteX5" fmla="*/ 87448 w 629909"/>
                  <a:gd name="connsiteY5" fmla="*/ 721334 h 721334"/>
                  <a:gd name="connsiteX6" fmla="*/ 0 w 629909"/>
                  <a:gd name="connsiteY6" fmla="*/ 632393 h 721334"/>
                  <a:gd name="connsiteX7" fmla="*/ 26487 w 629909"/>
                  <a:gd name="connsiteY7" fmla="*/ 581424 h 721334"/>
                  <a:gd name="connsiteX8" fmla="*/ 31388 w 629909"/>
                  <a:gd name="connsiteY8" fmla="*/ 484259 h 721334"/>
                  <a:gd name="connsiteX9" fmla="*/ 43233 w 629909"/>
                  <a:gd name="connsiteY9" fmla="*/ 392652 h 721334"/>
                  <a:gd name="connsiteX10" fmla="*/ 60210 w 629909"/>
                  <a:gd name="connsiteY10" fmla="*/ 347342 h 721334"/>
                  <a:gd name="connsiteX11" fmla="*/ 25790 w 629909"/>
                  <a:gd name="connsiteY11" fmla="*/ 260970 h 721334"/>
                  <a:gd name="connsiteX12" fmla="*/ 30427 w 629909"/>
                  <a:gd name="connsiteY12" fmla="*/ 201846 h 721334"/>
                  <a:gd name="connsiteX13" fmla="*/ 71548 w 629909"/>
                  <a:gd name="connsiteY13" fmla="*/ 149132 h 721334"/>
                  <a:gd name="connsiteX14" fmla="*/ 28518 w 629909"/>
                  <a:gd name="connsiteY14" fmla="*/ 62122 h 721334"/>
                  <a:gd name="connsiteX0" fmla="*/ 28518 w 629909"/>
                  <a:gd name="connsiteY0" fmla="*/ 48653 h 707865"/>
                  <a:gd name="connsiteX1" fmla="*/ 123510 w 629909"/>
                  <a:gd name="connsiteY1" fmla="*/ 8342 h 707865"/>
                  <a:gd name="connsiteX2" fmla="*/ 581811 w 629909"/>
                  <a:gd name="connsiteY2" fmla="*/ 301451 h 707865"/>
                  <a:gd name="connsiteX3" fmla="*/ 629910 w 629909"/>
                  <a:gd name="connsiteY3" fmla="*/ 488103 h 707865"/>
                  <a:gd name="connsiteX4" fmla="*/ 355945 w 629909"/>
                  <a:gd name="connsiteY4" fmla="*/ 507560 h 707865"/>
                  <a:gd name="connsiteX5" fmla="*/ 87448 w 629909"/>
                  <a:gd name="connsiteY5" fmla="*/ 707865 h 707865"/>
                  <a:gd name="connsiteX6" fmla="*/ 0 w 629909"/>
                  <a:gd name="connsiteY6" fmla="*/ 618924 h 707865"/>
                  <a:gd name="connsiteX7" fmla="*/ 26487 w 629909"/>
                  <a:gd name="connsiteY7" fmla="*/ 567955 h 707865"/>
                  <a:gd name="connsiteX8" fmla="*/ 31388 w 629909"/>
                  <a:gd name="connsiteY8" fmla="*/ 470790 h 707865"/>
                  <a:gd name="connsiteX9" fmla="*/ 43233 w 629909"/>
                  <a:gd name="connsiteY9" fmla="*/ 379183 h 707865"/>
                  <a:gd name="connsiteX10" fmla="*/ 60210 w 629909"/>
                  <a:gd name="connsiteY10" fmla="*/ 333873 h 707865"/>
                  <a:gd name="connsiteX11" fmla="*/ 25790 w 629909"/>
                  <a:gd name="connsiteY11" fmla="*/ 247501 h 707865"/>
                  <a:gd name="connsiteX12" fmla="*/ 30427 w 629909"/>
                  <a:gd name="connsiteY12" fmla="*/ 188377 h 707865"/>
                  <a:gd name="connsiteX13" fmla="*/ 71548 w 629909"/>
                  <a:gd name="connsiteY13" fmla="*/ 135663 h 707865"/>
                  <a:gd name="connsiteX14" fmla="*/ 28518 w 629909"/>
                  <a:gd name="connsiteY14" fmla="*/ 48653 h 707865"/>
                  <a:gd name="connsiteX0" fmla="*/ 28518 w 629909"/>
                  <a:gd name="connsiteY0" fmla="*/ 40311 h 699523"/>
                  <a:gd name="connsiteX1" fmla="*/ 123510 w 629909"/>
                  <a:gd name="connsiteY1" fmla="*/ 0 h 699523"/>
                  <a:gd name="connsiteX2" fmla="*/ 581811 w 629909"/>
                  <a:gd name="connsiteY2" fmla="*/ 293109 h 699523"/>
                  <a:gd name="connsiteX3" fmla="*/ 629910 w 629909"/>
                  <a:gd name="connsiteY3" fmla="*/ 479761 h 699523"/>
                  <a:gd name="connsiteX4" fmla="*/ 355945 w 629909"/>
                  <a:gd name="connsiteY4" fmla="*/ 499218 h 699523"/>
                  <a:gd name="connsiteX5" fmla="*/ 87448 w 629909"/>
                  <a:gd name="connsiteY5" fmla="*/ 699523 h 699523"/>
                  <a:gd name="connsiteX6" fmla="*/ 0 w 629909"/>
                  <a:gd name="connsiteY6" fmla="*/ 610582 h 699523"/>
                  <a:gd name="connsiteX7" fmla="*/ 26487 w 629909"/>
                  <a:gd name="connsiteY7" fmla="*/ 559613 h 699523"/>
                  <a:gd name="connsiteX8" fmla="*/ 31388 w 629909"/>
                  <a:gd name="connsiteY8" fmla="*/ 462448 h 699523"/>
                  <a:gd name="connsiteX9" fmla="*/ 43233 w 629909"/>
                  <a:gd name="connsiteY9" fmla="*/ 370841 h 699523"/>
                  <a:gd name="connsiteX10" fmla="*/ 60210 w 629909"/>
                  <a:gd name="connsiteY10" fmla="*/ 325531 h 699523"/>
                  <a:gd name="connsiteX11" fmla="*/ 25790 w 629909"/>
                  <a:gd name="connsiteY11" fmla="*/ 239159 h 699523"/>
                  <a:gd name="connsiteX12" fmla="*/ 30427 w 629909"/>
                  <a:gd name="connsiteY12" fmla="*/ 180035 h 699523"/>
                  <a:gd name="connsiteX13" fmla="*/ 71548 w 629909"/>
                  <a:gd name="connsiteY13" fmla="*/ 127321 h 699523"/>
                  <a:gd name="connsiteX14" fmla="*/ 28518 w 629909"/>
                  <a:gd name="connsiteY14" fmla="*/ 40311 h 699523"/>
                  <a:gd name="connsiteX0" fmla="*/ 28518 w 629909"/>
                  <a:gd name="connsiteY0" fmla="*/ 61360 h 720572"/>
                  <a:gd name="connsiteX1" fmla="*/ 120503 w 629909"/>
                  <a:gd name="connsiteY1" fmla="*/ 0 h 720572"/>
                  <a:gd name="connsiteX2" fmla="*/ 581811 w 629909"/>
                  <a:gd name="connsiteY2" fmla="*/ 314158 h 720572"/>
                  <a:gd name="connsiteX3" fmla="*/ 629910 w 629909"/>
                  <a:gd name="connsiteY3" fmla="*/ 500810 h 720572"/>
                  <a:gd name="connsiteX4" fmla="*/ 355945 w 629909"/>
                  <a:gd name="connsiteY4" fmla="*/ 520267 h 720572"/>
                  <a:gd name="connsiteX5" fmla="*/ 87448 w 629909"/>
                  <a:gd name="connsiteY5" fmla="*/ 720572 h 720572"/>
                  <a:gd name="connsiteX6" fmla="*/ 0 w 629909"/>
                  <a:gd name="connsiteY6" fmla="*/ 631631 h 720572"/>
                  <a:gd name="connsiteX7" fmla="*/ 26487 w 629909"/>
                  <a:gd name="connsiteY7" fmla="*/ 580662 h 720572"/>
                  <a:gd name="connsiteX8" fmla="*/ 31388 w 629909"/>
                  <a:gd name="connsiteY8" fmla="*/ 483497 h 720572"/>
                  <a:gd name="connsiteX9" fmla="*/ 43233 w 629909"/>
                  <a:gd name="connsiteY9" fmla="*/ 391890 h 720572"/>
                  <a:gd name="connsiteX10" fmla="*/ 60210 w 629909"/>
                  <a:gd name="connsiteY10" fmla="*/ 346580 h 720572"/>
                  <a:gd name="connsiteX11" fmla="*/ 25790 w 629909"/>
                  <a:gd name="connsiteY11" fmla="*/ 260208 h 720572"/>
                  <a:gd name="connsiteX12" fmla="*/ 30427 w 629909"/>
                  <a:gd name="connsiteY12" fmla="*/ 201084 h 720572"/>
                  <a:gd name="connsiteX13" fmla="*/ 71548 w 629909"/>
                  <a:gd name="connsiteY13" fmla="*/ 148370 h 720572"/>
                  <a:gd name="connsiteX14" fmla="*/ 28518 w 629909"/>
                  <a:gd name="connsiteY14" fmla="*/ 61360 h 720572"/>
                  <a:gd name="connsiteX0" fmla="*/ 28518 w 629910"/>
                  <a:gd name="connsiteY0" fmla="*/ 61360 h 720572"/>
                  <a:gd name="connsiteX1" fmla="*/ 120503 w 629910"/>
                  <a:gd name="connsiteY1" fmla="*/ 0 h 720572"/>
                  <a:gd name="connsiteX2" fmla="*/ 581811 w 629910"/>
                  <a:gd name="connsiteY2" fmla="*/ 314158 h 720572"/>
                  <a:gd name="connsiteX3" fmla="*/ 629910 w 629910"/>
                  <a:gd name="connsiteY3" fmla="*/ 500810 h 720572"/>
                  <a:gd name="connsiteX4" fmla="*/ 355945 w 629910"/>
                  <a:gd name="connsiteY4" fmla="*/ 520267 h 720572"/>
                  <a:gd name="connsiteX5" fmla="*/ 87448 w 629910"/>
                  <a:gd name="connsiteY5" fmla="*/ 720572 h 720572"/>
                  <a:gd name="connsiteX6" fmla="*/ 0 w 629910"/>
                  <a:gd name="connsiteY6" fmla="*/ 631631 h 720572"/>
                  <a:gd name="connsiteX7" fmla="*/ 26487 w 629910"/>
                  <a:gd name="connsiteY7" fmla="*/ 580662 h 720572"/>
                  <a:gd name="connsiteX8" fmla="*/ 31388 w 629910"/>
                  <a:gd name="connsiteY8" fmla="*/ 483497 h 720572"/>
                  <a:gd name="connsiteX9" fmla="*/ 43233 w 629910"/>
                  <a:gd name="connsiteY9" fmla="*/ 391890 h 720572"/>
                  <a:gd name="connsiteX10" fmla="*/ 60210 w 629910"/>
                  <a:gd name="connsiteY10" fmla="*/ 346580 h 720572"/>
                  <a:gd name="connsiteX11" fmla="*/ 25790 w 629910"/>
                  <a:gd name="connsiteY11" fmla="*/ 260208 h 720572"/>
                  <a:gd name="connsiteX12" fmla="*/ 174985 w 629910"/>
                  <a:gd name="connsiteY12" fmla="*/ 211758 h 720572"/>
                  <a:gd name="connsiteX13" fmla="*/ 71548 w 629910"/>
                  <a:gd name="connsiteY13" fmla="*/ 148370 h 720572"/>
                  <a:gd name="connsiteX14" fmla="*/ 28518 w 629910"/>
                  <a:gd name="connsiteY14" fmla="*/ 61360 h 720572"/>
                  <a:gd name="connsiteX0" fmla="*/ 28518 w 629910"/>
                  <a:gd name="connsiteY0" fmla="*/ 61360 h 720572"/>
                  <a:gd name="connsiteX1" fmla="*/ 120503 w 629910"/>
                  <a:gd name="connsiteY1" fmla="*/ 0 h 720572"/>
                  <a:gd name="connsiteX2" fmla="*/ 581811 w 629910"/>
                  <a:gd name="connsiteY2" fmla="*/ 314158 h 720572"/>
                  <a:gd name="connsiteX3" fmla="*/ 629910 w 629910"/>
                  <a:gd name="connsiteY3" fmla="*/ 500810 h 720572"/>
                  <a:gd name="connsiteX4" fmla="*/ 355945 w 629910"/>
                  <a:gd name="connsiteY4" fmla="*/ 520267 h 720572"/>
                  <a:gd name="connsiteX5" fmla="*/ 87448 w 629910"/>
                  <a:gd name="connsiteY5" fmla="*/ 720572 h 720572"/>
                  <a:gd name="connsiteX6" fmla="*/ 0 w 629910"/>
                  <a:gd name="connsiteY6" fmla="*/ 631631 h 720572"/>
                  <a:gd name="connsiteX7" fmla="*/ 26487 w 629910"/>
                  <a:gd name="connsiteY7" fmla="*/ 580662 h 720572"/>
                  <a:gd name="connsiteX8" fmla="*/ 31388 w 629910"/>
                  <a:gd name="connsiteY8" fmla="*/ 483497 h 720572"/>
                  <a:gd name="connsiteX9" fmla="*/ 43233 w 629910"/>
                  <a:gd name="connsiteY9" fmla="*/ 391890 h 720572"/>
                  <a:gd name="connsiteX10" fmla="*/ 60210 w 629910"/>
                  <a:gd name="connsiteY10" fmla="*/ 346580 h 720572"/>
                  <a:gd name="connsiteX11" fmla="*/ 25790 w 629910"/>
                  <a:gd name="connsiteY11" fmla="*/ 260208 h 720572"/>
                  <a:gd name="connsiteX12" fmla="*/ 118107 w 629910"/>
                  <a:gd name="connsiteY12" fmla="*/ 198458 h 720572"/>
                  <a:gd name="connsiteX13" fmla="*/ 71548 w 629910"/>
                  <a:gd name="connsiteY13" fmla="*/ 148370 h 720572"/>
                  <a:gd name="connsiteX14" fmla="*/ 28518 w 629910"/>
                  <a:gd name="connsiteY14" fmla="*/ 61360 h 720572"/>
                  <a:gd name="connsiteX0" fmla="*/ 67218 w 629910"/>
                  <a:gd name="connsiteY0" fmla="*/ 73221 h 720572"/>
                  <a:gd name="connsiteX1" fmla="*/ 120503 w 629910"/>
                  <a:gd name="connsiteY1" fmla="*/ 0 h 720572"/>
                  <a:gd name="connsiteX2" fmla="*/ 581811 w 629910"/>
                  <a:gd name="connsiteY2" fmla="*/ 314158 h 720572"/>
                  <a:gd name="connsiteX3" fmla="*/ 629910 w 629910"/>
                  <a:gd name="connsiteY3" fmla="*/ 500810 h 720572"/>
                  <a:gd name="connsiteX4" fmla="*/ 355945 w 629910"/>
                  <a:gd name="connsiteY4" fmla="*/ 520267 h 720572"/>
                  <a:gd name="connsiteX5" fmla="*/ 87448 w 629910"/>
                  <a:gd name="connsiteY5" fmla="*/ 720572 h 720572"/>
                  <a:gd name="connsiteX6" fmla="*/ 0 w 629910"/>
                  <a:gd name="connsiteY6" fmla="*/ 631631 h 720572"/>
                  <a:gd name="connsiteX7" fmla="*/ 26487 w 629910"/>
                  <a:gd name="connsiteY7" fmla="*/ 580662 h 720572"/>
                  <a:gd name="connsiteX8" fmla="*/ 31388 w 629910"/>
                  <a:gd name="connsiteY8" fmla="*/ 483497 h 720572"/>
                  <a:gd name="connsiteX9" fmla="*/ 43233 w 629910"/>
                  <a:gd name="connsiteY9" fmla="*/ 391890 h 720572"/>
                  <a:gd name="connsiteX10" fmla="*/ 60210 w 629910"/>
                  <a:gd name="connsiteY10" fmla="*/ 346580 h 720572"/>
                  <a:gd name="connsiteX11" fmla="*/ 25790 w 629910"/>
                  <a:gd name="connsiteY11" fmla="*/ 260208 h 720572"/>
                  <a:gd name="connsiteX12" fmla="*/ 118107 w 629910"/>
                  <a:gd name="connsiteY12" fmla="*/ 198458 h 720572"/>
                  <a:gd name="connsiteX13" fmla="*/ 71548 w 629910"/>
                  <a:gd name="connsiteY13" fmla="*/ 148370 h 720572"/>
                  <a:gd name="connsiteX14" fmla="*/ 67218 w 629910"/>
                  <a:gd name="connsiteY14" fmla="*/ 73221 h 720572"/>
                  <a:gd name="connsiteX0" fmla="*/ 67218 w 629910"/>
                  <a:gd name="connsiteY0" fmla="*/ 73221 h 720572"/>
                  <a:gd name="connsiteX1" fmla="*/ 120503 w 629910"/>
                  <a:gd name="connsiteY1" fmla="*/ 0 h 720572"/>
                  <a:gd name="connsiteX2" fmla="*/ 581811 w 629910"/>
                  <a:gd name="connsiteY2" fmla="*/ 314158 h 720572"/>
                  <a:gd name="connsiteX3" fmla="*/ 629910 w 629910"/>
                  <a:gd name="connsiteY3" fmla="*/ 500810 h 720572"/>
                  <a:gd name="connsiteX4" fmla="*/ 355945 w 629910"/>
                  <a:gd name="connsiteY4" fmla="*/ 520267 h 720572"/>
                  <a:gd name="connsiteX5" fmla="*/ 87448 w 629910"/>
                  <a:gd name="connsiteY5" fmla="*/ 720572 h 720572"/>
                  <a:gd name="connsiteX6" fmla="*/ 0 w 629910"/>
                  <a:gd name="connsiteY6" fmla="*/ 631631 h 720572"/>
                  <a:gd name="connsiteX7" fmla="*/ 26487 w 629910"/>
                  <a:gd name="connsiteY7" fmla="*/ 580662 h 720572"/>
                  <a:gd name="connsiteX8" fmla="*/ 31388 w 629910"/>
                  <a:gd name="connsiteY8" fmla="*/ 483497 h 720572"/>
                  <a:gd name="connsiteX9" fmla="*/ 43233 w 629910"/>
                  <a:gd name="connsiteY9" fmla="*/ 391890 h 720572"/>
                  <a:gd name="connsiteX10" fmla="*/ 60210 w 629910"/>
                  <a:gd name="connsiteY10" fmla="*/ 346580 h 720572"/>
                  <a:gd name="connsiteX11" fmla="*/ 25790 w 629910"/>
                  <a:gd name="connsiteY11" fmla="*/ 260208 h 720572"/>
                  <a:gd name="connsiteX12" fmla="*/ 118107 w 629910"/>
                  <a:gd name="connsiteY12" fmla="*/ 198458 h 720572"/>
                  <a:gd name="connsiteX13" fmla="*/ 67218 w 629910"/>
                  <a:gd name="connsiteY13" fmla="*/ 73221 h 720572"/>
                  <a:gd name="connsiteX0" fmla="*/ 67218 w 629910"/>
                  <a:gd name="connsiteY0" fmla="*/ 73221 h 720572"/>
                  <a:gd name="connsiteX1" fmla="*/ 120503 w 629910"/>
                  <a:gd name="connsiteY1" fmla="*/ 0 h 720572"/>
                  <a:gd name="connsiteX2" fmla="*/ 581811 w 629910"/>
                  <a:gd name="connsiteY2" fmla="*/ 314158 h 720572"/>
                  <a:gd name="connsiteX3" fmla="*/ 629910 w 629910"/>
                  <a:gd name="connsiteY3" fmla="*/ 500810 h 720572"/>
                  <a:gd name="connsiteX4" fmla="*/ 355945 w 629910"/>
                  <a:gd name="connsiteY4" fmla="*/ 520267 h 720572"/>
                  <a:gd name="connsiteX5" fmla="*/ 87448 w 629910"/>
                  <a:gd name="connsiteY5" fmla="*/ 720572 h 720572"/>
                  <a:gd name="connsiteX6" fmla="*/ 0 w 629910"/>
                  <a:gd name="connsiteY6" fmla="*/ 631631 h 720572"/>
                  <a:gd name="connsiteX7" fmla="*/ 26487 w 629910"/>
                  <a:gd name="connsiteY7" fmla="*/ 580662 h 720572"/>
                  <a:gd name="connsiteX8" fmla="*/ 31388 w 629910"/>
                  <a:gd name="connsiteY8" fmla="*/ 483497 h 720572"/>
                  <a:gd name="connsiteX9" fmla="*/ 43233 w 629910"/>
                  <a:gd name="connsiteY9" fmla="*/ 391890 h 720572"/>
                  <a:gd name="connsiteX10" fmla="*/ 60210 w 629910"/>
                  <a:gd name="connsiteY10" fmla="*/ 346580 h 720572"/>
                  <a:gd name="connsiteX11" fmla="*/ 118107 w 629910"/>
                  <a:gd name="connsiteY11" fmla="*/ 198458 h 720572"/>
                  <a:gd name="connsiteX12" fmla="*/ 67218 w 629910"/>
                  <a:gd name="connsiteY12" fmla="*/ 73221 h 720572"/>
                  <a:gd name="connsiteX0" fmla="*/ 67218 w 629910"/>
                  <a:gd name="connsiteY0" fmla="*/ 73221 h 720572"/>
                  <a:gd name="connsiteX1" fmla="*/ 120503 w 629910"/>
                  <a:gd name="connsiteY1" fmla="*/ 0 h 720572"/>
                  <a:gd name="connsiteX2" fmla="*/ 581811 w 629910"/>
                  <a:gd name="connsiteY2" fmla="*/ 314158 h 720572"/>
                  <a:gd name="connsiteX3" fmla="*/ 629910 w 629910"/>
                  <a:gd name="connsiteY3" fmla="*/ 500810 h 720572"/>
                  <a:gd name="connsiteX4" fmla="*/ 355945 w 629910"/>
                  <a:gd name="connsiteY4" fmla="*/ 520267 h 720572"/>
                  <a:gd name="connsiteX5" fmla="*/ 87448 w 629910"/>
                  <a:gd name="connsiteY5" fmla="*/ 720572 h 720572"/>
                  <a:gd name="connsiteX6" fmla="*/ 0 w 629910"/>
                  <a:gd name="connsiteY6" fmla="*/ 631631 h 720572"/>
                  <a:gd name="connsiteX7" fmla="*/ 26487 w 629910"/>
                  <a:gd name="connsiteY7" fmla="*/ 580662 h 720572"/>
                  <a:gd name="connsiteX8" fmla="*/ 31388 w 629910"/>
                  <a:gd name="connsiteY8" fmla="*/ 483497 h 720572"/>
                  <a:gd name="connsiteX9" fmla="*/ 43233 w 629910"/>
                  <a:gd name="connsiteY9" fmla="*/ 391890 h 720572"/>
                  <a:gd name="connsiteX10" fmla="*/ 118107 w 629910"/>
                  <a:gd name="connsiteY10" fmla="*/ 198458 h 720572"/>
                  <a:gd name="connsiteX11" fmla="*/ 67218 w 629910"/>
                  <a:gd name="connsiteY11" fmla="*/ 73221 h 720572"/>
                  <a:gd name="connsiteX0" fmla="*/ 67218 w 629910"/>
                  <a:gd name="connsiteY0" fmla="*/ 73221 h 720572"/>
                  <a:gd name="connsiteX1" fmla="*/ 120503 w 629910"/>
                  <a:gd name="connsiteY1" fmla="*/ 0 h 720572"/>
                  <a:gd name="connsiteX2" fmla="*/ 581811 w 629910"/>
                  <a:gd name="connsiteY2" fmla="*/ 314158 h 720572"/>
                  <a:gd name="connsiteX3" fmla="*/ 629910 w 629910"/>
                  <a:gd name="connsiteY3" fmla="*/ 500810 h 720572"/>
                  <a:gd name="connsiteX4" fmla="*/ 355945 w 629910"/>
                  <a:gd name="connsiteY4" fmla="*/ 520267 h 720572"/>
                  <a:gd name="connsiteX5" fmla="*/ 87448 w 629910"/>
                  <a:gd name="connsiteY5" fmla="*/ 720572 h 720572"/>
                  <a:gd name="connsiteX6" fmla="*/ 0 w 629910"/>
                  <a:gd name="connsiteY6" fmla="*/ 631631 h 720572"/>
                  <a:gd name="connsiteX7" fmla="*/ 26487 w 629910"/>
                  <a:gd name="connsiteY7" fmla="*/ 580662 h 720572"/>
                  <a:gd name="connsiteX8" fmla="*/ 31388 w 629910"/>
                  <a:gd name="connsiteY8" fmla="*/ 483497 h 720572"/>
                  <a:gd name="connsiteX9" fmla="*/ 118107 w 629910"/>
                  <a:gd name="connsiteY9" fmla="*/ 198458 h 720572"/>
                  <a:gd name="connsiteX10" fmla="*/ 67218 w 629910"/>
                  <a:gd name="connsiteY10" fmla="*/ 73221 h 720572"/>
                  <a:gd name="connsiteX0" fmla="*/ 67218 w 629910"/>
                  <a:gd name="connsiteY0" fmla="*/ 73221 h 720572"/>
                  <a:gd name="connsiteX1" fmla="*/ 120503 w 629910"/>
                  <a:gd name="connsiteY1" fmla="*/ 0 h 720572"/>
                  <a:gd name="connsiteX2" fmla="*/ 581811 w 629910"/>
                  <a:gd name="connsiteY2" fmla="*/ 314158 h 720572"/>
                  <a:gd name="connsiteX3" fmla="*/ 629910 w 629910"/>
                  <a:gd name="connsiteY3" fmla="*/ 500810 h 720572"/>
                  <a:gd name="connsiteX4" fmla="*/ 355945 w 629910"/>
                  <a:gd name="connsiteY4" fmla="*/ 520267 h 720572"/>
                  <a:gd name="connsiteX5" fmla="*/ 87448 w 629910"/>
                  <a:gd name="connsiteY5" fmla="*/ 720572 h 720572"/>
                  <a:gd name="connsiteX6" fmla="*/ 0 w 629910"/>
                  <a:gd name="connsiteY6" fmla="*/ 631631 h 720572"/>
                  <a:gd name="connsiteX7" fmla="*/ 26487 w 629910"/>
                  <a:gd name="connsiteY7" fmla="*/ 580662 h 720572"/>
                  <a:gd name="connsiteX8" fmla="*/ 31388 w 629910"/>
                  <a:gd name="connsiteY8" fmla="*/ 483497 h 720572"/>
                  <a:gd name="connsiteX9" fmla="*/ 83969 w 629910"/>
                  <a:gd name="connsiteY9" fmla="*/ 228025 h 720572"/>
                  <a:gd name="connsiteX10" fmla="*/ 67218 w 629910"/>
                  <a:gd name="connsiteY10" fmla="*/ 73221 h 720572"/>
                  <a:gd name="connsiteX0" fmla="*/ 67218 w 629910"/>
                  <a:gd name="connsiteY0" fmla="*/ 73221 h 720572"/>
                  <a:gd name="connsiteX1" fmla="*/ 120503 w 629910"/>
                  <a:gd name="connsiteY1" fmla="*/ 0 h 720572"/>
                  <a:gd name="connsiteX2" fmla="*/ 581811 w 629910"/>
                  <a:gd name="connsiteY2" fmla="*/ 314158 h 720572"/>
                  <a:gd name="connsiteX3" fmla="*/ 629910 w 629910"/>
                  <a:gd name="connsiteY3" fmla="*/ 500810 h 720572"/>
                  <a:gd name="connsiteX4" fmla="*/ 355945 w 629910"/>
                  <a:gd name="connsiteY4" fmla="*/ 520267 h 720572"/>
                  <a:gd name="connsiteX5" fmla="*/ 87448 w 629910"/>
                  <a:gd name="connsiteY5" fmla="*/ 720572 h 720572"/>
                  <a:gd name="connsiteX6" fmla="*/ 0 w 629910"/>
                  <a:gd name="connsiteY6" fmla="*/ 631631 h 720572"/>
                  <a:gd name="connsiteX7" fmla="*/ 26487 w 629910"/>
                  <a:gd name="connsiteY7" fmla="*/ 580662 h 720572"/>
                  <a:gd name="connsiteX8" fmla="*/ 65996 w 629910"/>
                  <a:gd name="connsiteY8" fmla="*/ 484696 h 720572"/>
                  <a:gd name="connsiteX9" fmla="*/ 83969 w 629910"/>
                  <a:gd name="connsiteY9" fmla="*/ 228025 h 720572"/>
                  <a:gd name="connsiteX10" fmla="*/ 67218 w 629910"/>
                  <a:gd name="connsiteY10" fmla="*/ 73221 h 720572"/>
                  <a:gd name="connsiteX0" fmla="*/ 67218 w 629910"/>
                  <a:gd name="connsiteY0" fmla="*/ 73221 h 720572"/>
                  <a:gd name="connsiteX1" fmla="*/ 120503 w 629910"/>
                  <a:gd name="connsiteY1" fmla="*/ 0 h 720572"/>
                  <a:gd name="connsiteX2" fmla="*/ 581811 w 629910"/>
                  <a:gd name="connsiteY2" fmla="*/ 314158 h 720572"/>
                  <a:gd name="connsiteX3" fmla="*/ 629910 w 629910"/>
                  <a:gd name="connsiteY3" fmla="*/ 500810 h 720572"/>
                  <a:gd name="connsiteX4" fmla="*/ 355945 w 629910"/>
                  <a:gd name="connsiteY4" fmla="*/ 520267 h 720572"/>
                  <a:gd name="connsiteX5" fmla="*/ 87448 w 629910"/>
                  <a:gd name="connsiteY5" fmla="*/ 720572 h 720572"/>
                  <a:gd name="connsiteX6" fmla="*/ 0 w 629910"/>
                  <a:gd name="connsiteY6" fmla="*/ 631631 h 720572"/>
                  <a:gd name="connsiteX7" fmla="*/ 85778 w 629910"/>
                  <a:gd name="connsiteY7" fmla="*/ 601329 h 720572"/>
                  <a:gd name="connsiteX8" fmla="*/ 65996 w 629910"/>
                  <a:gd name="connsiteY8" fmla="*/ 484696 h 720572"/>
                  <a:gd name="connsiteX9" fmla="*/ 83969 w 629910"/>
                  <a:gd name="connsiteY9" fmla="*/ 228025 h 720572"/>
                  <a:gd name="connsiteX10" fmla="*/ 67218 w 629910"/>
                  <a:gd name="connsiteY10" fmla="*/ 73221 h 720572"/>
                  <a:gd name="connsiteX0" fmla="*/ 6590 w 569282"/>
                  <a:gd name="connsiteY0" fmla="*/ 73221 h 720572"/>
                  <a:gd name="connsiteX1" fmla="*/ 59875 w 569282"/>
                  <a:gd name="connsiteY1" fmla="*/ 0 h 720572"/>
                  <a:gd name="connsiteX2" fmla="*/ 521183 w 569282"/>
                  <a:gd name="connsiteY2" fmla="*/ 314158 h 720572"/>
                  <a:gd name="connsiteX3" fmla="*/ 569282 w 569282"/>
                  <a:gd name="connsiteY3" fmla="*/ 500810 h 720572"/>
                  <a:gd name="connsiteX4" fmla="*/ 295317 w 569282"/>
                  <a:gd name="connsiteY4" fmla="*/ 520267 h 720572"/>
                  <a:gd name="connsiteX5" fmla="*/ 26820 w 569282"/>
                  <a:gd name="connsiteY5" fmla="*/ 720572 h 720572"/>
                  <a:gd name="connsiteX6" fmla="*/ 0 w 569282"/>
                  <a:gd name="connsiteY6" fmla="*/ 642633 h 720572"/>
                  <a:gd name="connsiteX7" fmla="*/ 25150 w 569282"/>
                  <a:gd name="connsiteY7" fmla="*/ 601329 h 720572"/>
                  <a:gd name="connsiteX8" fmla="*/ 5368 w 569282"/>
                  <a:gd name="connsiteY8" fmla="*/ 484696 h 720572"/>
                  <a:gd name="connsiteX9" fmla="*/ 23341 w 569282"/>
                  <a:gd name="connsiteY9" fmla="*/ 228025 h 720572"/>
                  <a:gd name="connsiteX10" fmla="*/ 6590 w 569282"/>
                  <a:gd name="connsiteY10" fmla="*/ 73221 h 720572"/>
                  <a:gd name="connsiteX0" fmla="*/ 6590 w 569282"/>
                  <a:gd name="connsiteY0" fmla="*/ 73221 h 720572"/>
                  <a:gd name="connsiteX1" fmla="*/ 59875 w 569282"/>
                  <a:gd name="connsiteY1" fmla="*/ 0 h 720572"/>
                  <a:gd name="connsiteX2" fmla="*/ 521183 w 569282"/>
                  <a:gd name="connsiteY2" fmla="*/ 314158 h 720572"/>
                  <a:gd name="connsiteX3" fmla="*/ 569282 w 569282"/>
                  <a:gd name="connsiteY3" fmla="*/ 500810 h 720572"/>
                  <a:gd name="connsiteX4" fmla="*/ 295317 w 569282"/>
                  <a:gd name="connsiteY4" fmla="*/ 520267 h 720572"/>
                  <a:gd name="connsiteX5" fmla="*/ 26820 w 569282"/>
                  <a:gd name="connsiteY5" fmla="*/ 720572 h 720572"/>
                  <a:gd name="connsiteX6" fmla="*/ 0 w 569282"/>
                  <a:gd name="connsiteY6" fmla="*/ 642633 h 720572"/>
                  <a:gd name="connsiteX7" fmla="*/ 25150 w 569282"/>
                  <a:gd name="connsiteY7" fmla="*/ 601329 h 720572"/>
                  <a:gd name="connsiteX8" fmla="*/ 23341 w 569282"/>
                  <a:gd name="connsiteY8" fmla="*/ 228025 h 720572"/>
                  <a:gd name="connsiteX9" fmla="*/ 6590 w 569282"/>
                  <a:gd name="connsiteY9" fmla="*/ 73221 h 720572"/>
                  <a:gd name="connsiteX0" fmla="*/ 0 w 562692"/>
                  <a:gd name="connsiteY0" fmla="*/ 73221 h 720572"/>
                  <a:gd name="connsiteX1" fmla="*/ 53285 w 562692"/>
                  <a:gd name="connsiteY1" fmla="*/ 0 h 720572"/>
                  <a:gd name="connsiteX2" fmla="*/ 514593 w 562692"/>
                  <a:gd name="connsiteY2" fmla="*/ 314158 h 720572"/>
                  <a:gd name="connsiteX3" fmla="*/ 562692 w 562692"/>
                  <a:gd name="connsiteY3" fmla="*/ 500810 h 720572"/>
                  <a:gd name="connsiteX4" fmla="*/ 288727 w 562692"/>
                  <a:gd name="connsiteY4" fmla="*/ 520267 h 720572"/>
                  <a:gd name="connsiteX5" fmla="*/ 20230 w 562692"/>
                  <a:gd name="connsiteY5" fmla="*/ 720572 h 720572"/>
                  <a:gd name="connsiteX6" fmla="*/ 16676 w 562692"/>
                  <a:gd name="connsiteY6" fmla="*/ 632110 h 720572"/>
                  <a:gd name="connsiteX7" fmla="*/ 18560 w 562692"/>
                  <a:gd name="connsiteY7" fmla="*/ 601329 h 720572"/>
                  <a:gd name="connsiteX8" fmla="*/ 16751 w 562692"/>
                  <a:gd name="connsiteY8" fmla="*/ 228025 h 720572"/>
                  <a:gd name="connsiteX9" fmla="*/ 0 w 562692"/>
                  <a:gd name="connsiteY9" fmla="*/ 73221 h 720572"/>
                  <a:gd name="connsiteX0" fmla="*/ 1191 w 563883"/>
                  <a:gd name="connsiteY0" fmla="*/ 73221 h 720572"/>
                  <a:gd name="connsiteX1" fmla="*/ 54476 w 563883"/>
                  <a:gd name="connsiteY1" fmla="*/ 0 h 720572"/>
                  <a:gd name="connsiteX2" fmla="*/ 515784 w 563883"/>
                  <a:gd name="connsiteY2" fmla="*/ 314158 h 720572"/>
                  <a:gd name="connsiteX3" fmla="*/ 563883 w 563883"/>
                  <a:gd name="connsiteY3" fmla="*/ 500810 h 720572"/>
                  <a:gd name="connsiteX4" fmla="*/ 289918 w 563883"/>
                  <a:gd name="connsiteY4" fmla="*/ 520267 h 720572"/>
                  <a:gd name="connsiteX5" fmla="*/ 21421 w 563883"/>
                  <a:gd name="connsiteY5" fmla="*/ 720572 h 720572"/>
                  <a:gd name="connsiteX6" fmla="*/ 0 w 563883"/>
                  <a:gd name="connsiteY6" fmla="*/ 685709 h 720572"/>
                  <a:gd name="connsiteX7" fmla="*/ 19751 w 563883"/>
                  <a:gd name="connsiteY7" fmla="*/ 601329 h 720572"/>
                  <a:gd name="connsiteX8" fmla="*/ 17942 w 563883"/>
                  <a:gd name="connsiteY8" fmla="*/ 228025 h 720572"/>
                  <a:gd name="connsiteX9" fmla="*/ 1191 w 563883"/>
                  <a:gd name="connsiteY9" fmla="*/ 73221 h 720572"/>
                  <a:gd name="connsiteX0" fmla="*/ 2329 w 565021"/>
                  <a:gd name="connsiteY0" fmla="*/ 73221 h 720572"/>
                  <a:gd name="connsiteX1" fmla="*/ 55614 w 565021"/>
                  <a:gd name="connsiteY1" fmla="*/ 0 h 720572"/>
                  <a:gd name="connsiteX2" fmla="*/ 516922 w 565021"/>
                  <a:gd name="connsiteY2" fmla="*/ 314158 h 720572"/>
                  <a:gd name="connsiteX3" fmla="*/ 565021 w 565021"/>
                  <a:gd name="connsiteY3" fmla="*/ 500810 h 720572"/>
                  <a:gd name="connsiteX4" fmla="*/ 291056 w 565021"/>
                  <a:gd name="connsiteY4" fmla="*/ 520267 h 720572"/>
                  <a:gd name="connsiteX5" fmla="*/ 22559 w 565021"/>
                  <a:gd name="connsiteY5" fmla="*/ 720572 h 720572"/>
                  <a:gd name="connsiteX6" fmla="*/ 0 w 565021"/>
                  <a:gd name="connsiteY6" fmla="*/ 711564 h 720572"/>
                  <a:gd name="connsiteX7" fmla="*/ 20889 w 565021"/>
                  <a:gd name="connsiteY7" fmla="*/ 601329 h 720572"/>
                  <a:gd name="connsiteX8" fmla="*/ 19080 w 565021"/>
                  <a:gd name="connsiteY8" fmla="*/ 228025 h 720572"/>
                  <a:gd name="connsiteX9" fmla="*/ 2329 w 565021"/>
                  <a:gd name="connsiteY9" fmla="*/ 73221 h 720572"/>
                  <a:gd name="connsiteX0" fmla="*/ 2329 w 565021"/>
                  <a:gd name="connsiteY0" fmla="*/ 73221 h 720572"/>
                  <a:gd name="connsiteX1" fmla="*/ 55614 w 565021"/>
                  <a:gd name="connsiteY1" fmla="*/ 0 h 720572"/>
                  <a:gd name="connsiteX2" fmla="*/ 516922 w 565021"/>
                  <a:gd name="connsiteY2" fmla="*/ 314158 h 720572"/>
                  <a:gd name="connsiteX3" fmla="*/ 565021 w 565021"/>
                  <a:gd name="connsiteY3" fmla="*/ 500810 h 720572"/>
                  <a:gd name="connsiteX4" fmla="*/ 291056 w 565021"/>
                  <a:gd name="connsiteY4" fmla="*/ 520267 h 720572"/>
                  <a:gd name="connsiteX5" fmla="*/ 22559 w 565021"/>
                  <a:gd name="connsiteY5" fmla="*/ 720572 h 720572"/>
                  <a:gd name="connsiteX6" fmla="*/ 0 w 565021"/>
                  <a:gd name="connsiteY6" fmla="*/ 711564 h 720572"/>
                  <a:gd name="connsiteX7" fmla="*/ 4311 w 565021"/>
                  <a:gd name="connsiteY7" fmla="*/ 667111 h 720572"/>
                  <a:gd name="connsiteX8" fmla="*/ 19080 w 565021"/>
                  <a:gd name="connsiteY8" fmla="*/ 228025 h 720572"/>
                  <a:gd name="connsiteX9" fmla="*/ 2329 w 565021"/>
                  <a:gd name="connsiteY9" fmla="*/ 73221 h 720572"/>
                  <a:gd name="connsiteX0" fmla="*/ 2329 w 565021"/>
                  <a:gd name="connsiteY0" fmla="*/ 73221 h 712126"/>
                  <a:gd name="connsiteX1" fmla="*/ 55614 w 565021"/>
                  <a:gd name="connsiteY1" fmla="*/ 0 h 712126"/>
                  <a:gd name="connsiteX2" fmla="*/ 516922 w 565021"/>
                  <a:gd name="connsiteY2" fmla="*/ 314158 h 712126"/>
                  <a:gd name="connsiteX3" fmla="*/ 565021 w 565021"/>
                  <a:gd name="connsiteY3" fmla="*/ 500810 h 712126"/>
                  <a:gd name="connsiteX4" fmla="*/ 291056 w 565021"/>
                  <a:gd name="connsiteY4" fmla="*/ 520267 h 712126"/>
                  <a:gd name="connsiteX5" fmla="*/ 35700 w 565021"/>
                  <a:gd name="connsiteY5" fmla="*/ 712126 h 712126"/>
                  <a:gd name="connsiteX6" fmla="*/ 0 w 565021"/>
                  <a:gd name="connsiteY6" fmla="*/ 711564 h 712126"/>
                  <a:gd name="connsiteX7" fmla="*/ 4311 w 565021"/>
                  <a:gd name="connsiteY7" fmla="*/ 667111 h 712126"/>
                  <a:gd name="connsiteX8" fmla="*/ 19080 w 565021"/>
                  <a:gd name="connsiteY8" fmla="*/ 228025 h 712126"/>
                  <a:gd name="connsiteX9" fmla="*/ 2329 w 565021"/>
                  <a:gd name="connsiteY9" fmla="*/ 73221 h 71212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565021" h="712126">
                    <a:moveTo>
                      <a:pt x="2329" y="73221"/>
                    </a:moveTo>
                    <a:cubicBezTo>
                      <a:pt x="41064" y="70046"/>
                      <a:pt x="-28448" y="17044"/>
                      <a:pt x="55614" y="0"/>
                    </a:cubicBezTo>
                    <a:lnTo>
                      <a:pt x="516922" y="314158"/>
                    </a:lnTo>
                    <a:cubicBezTo>
                      <a:pt x="563246" y="343683"/>
                      <a:pt x="551966" y="430551"/>
                      <a:pt x="565021" y="500810"/>
                    </a:cubicBezTo>
                    <a:lnTo>
                      <a:pt x="291056" y="520267"/>
                    </a:lnTo>
                    <a:lnTo>
                      <a:pt x="35700" y="712126"/>
                    </a:lnTo>
                    <a:lnTo>
                      <a:pt x="0" y="711564"/>
                    </a:lnTo>
                    <a:lnTo>
                      <a:pt x="4311" y="667111"/>
                    </a:lnTo>
                    <a:lnTo>
                      <a:pt x="19080" y="228025"/>
                    </a:lnTo>
                    <a:lnTo>
                      <a:pt x="2329" y="73221"/>
                    </a:lnTo>
                    <a:close/>
                  </a:path>
                </a:pathLst>
              </a:custGeom>
              <a:solidFill>
                <a:sysClr val="windowText" lastClr="000000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2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27" name="Freeform 38">
                <a:extLst>
                  <a:ext uri="{FF2B5EF4-FFF2-40B4-BE49-F238E27FC236}">
                    <a16:creationId xmlns:a16="http://schemas.microsoft.com/office/drawing/2014/main" id="{E92E5111-2577-E6A6-B329-2E996581DD3B}"/>
                  </a:ext>
                </a:extLst>
              </xdr:cNvPr>
              <xdr:cNvSpPr/>
            </xdr:nvSpPr>
            <xdr:spPr>
              <a:xfrm rot="21465783">
                <a:off x="3482754" y="2223476"/>
                <a:ext cx="1522089" cy="1285855"/>
              </a:xfrm>
              <a:custGeom>
                <a:avLst/>
                <a:gdLst>
                  <a:gd name="connsiteX0" fmla="*/ 0 w 147320"/>
                  <a:gd name="connsiteY0" fmla="*/ 66040 h 116840"/>
                  <a:gd name="connsiteX1" fmla="*/ 116840 w 147320"/>
                  <a:gd name="connsiteY1" fmla="*/ 0 h 116840"/>
                  <a:gd name="connsiteX2" fmla="*/ 147320 w 147320"/>
                  <a:gd name="connsiteY2" fmla="*/ 50800 h 116840"/>
                  <a:gd name="connsiteX3" fmla="*/ 60960 w 147320"/>
                  <a:gd name="connsiteY3" fmla="*/ 116840 h 116840"/>
                  <a:gd name="connsiteX4" fmla="*/ 0 w 147320"/>
                  <a:gd name="connsiteY4" fmla="*/ 66040 h 116840"/>
                  <a:gd name="connsiteX0" fmla="*/ 0 w 406400"/>
                  <a:gd name="connsiteY0" fmla="*/ 320040 h 370840"/>
                  <a:gd name="connsiteX1" fmla="*/ 406400 w 406400"/>
                  <a:gd name="connsiteY1" fmla="*/ 0 h 370840"/>
                  <a:gd name="connsiteX2" fmla="*/ 147320 w 406400"/>
                  <a:gd name="connsiteY2" fmla="*/ 304800 h 370840"/>
                  <a:gd name="connsiteX3" fmla="*/ 60960 w 406400"/>
                  <a:gd name="connsiteY3" fmla="*/ 370840 h 370840"/>
                  <a:gd name="connsiteX4" fmla="*/ 0 w 406400"/>
                  <a:gd name="connsiteY4" fmla="*/ 320040 h 370840"/>
                  <a:gd name="connsiteX0" fmla="*/ 0 w 406400"/>
                  <a:gd name="connsiteY0" fmla="*/ 320040 h 370840"/>
                  <a:gd name="connsiteX1" fmla="*/ 406400 w 406400"/>
                  <a:gd name="connsiteY1" fmla="*/ 0 h 370840"/>
                  <a:gd name="connsiteX2" fmla="*/ 370840 w 406400"/>
                  <a:gd name="connsiteY2" fmla="*/ 106680 h 370840"/>
                  <a:gd name="connsiteX3" fmla="*/ 60960 w 406400"/>
                  <a:gd name="connsiteY3" fmla="*/ 370840 h 370840"/>
                  <a:gd name="connsiteX4" fmla="*/ 0 w 406400"/>
                  <a:gd name="connsiteY4" fmla="*/ 320040 h 37084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406400" h="370840">
                    <a:moveTo>
                      <a:pt x="0" y="320040"/>
                    </a:moveTo>
                    <a:lnTo>
                      <a:pt x="406400" y="0"/>
                    </a:lnTo>
                    <a:lnTo>
                      <a:pt x="370840" y="106680"/>
                    </a:lnTo>
                    <a:lnTo>
                      <a:pt x="60960" y="370840"/>
                    </a:lnTo>
                    <a:lnTo>
                      <a:pt x="0" y="320040"/>
                    </a:lnTo>
                    <a:close/>
                  </a:path>
                </a:pathLst>
              </a:custGeom>
              <a:solidFill>
                <a:sysClr val="windowText" lastClr="000000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2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28" name="Rectangle 127">
                <a:extLst>
                  <a:ext uri="{FF2B5EF4-FFF2-40B4-BE49-F238E27FC236}">
                    <a16:creationId xmlns:a16="http://schemas.microsoft.com/office/drawing/2014/main" id="{5C7A8F75-8B59-64DF-E976-03F7E05C85D9}"/>
                  </a:ext>
                </a:extLst>
              </xdr:cNvPr>
              <xdr:cNvSpPr/>
            </xdr:nvSpPr>
            <xdr:spPr>
              <a:xfrm>
                <a:off x="3964298" y="1140248"/>
                <a:ext cx="1020637" cy="1735005"/>
              </a:xfrm>
              <a:prstGeom prst="rect">
                <a:avLst/>
              </a:prstGeom>
              <a:solidFill>
                <a:sysClr val="window" lastClr="FFFFFF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8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29" name="Rectangle 128">
                <a:extLst>
                  <a:ext uri="{FF2B5EF4-FFF2-40B4-BE49-F238E27FC236}">
                    <a16:creationId xmlns:a16="http://schemas.microsoft.com/office/drawing/2014/main" id="{0F324DB1-8051-E1B2-6E48-9805E81BCE5E}"/>
                  </a:ext>
                </a:extLst>
              </xdr:cNvPr>
              <xdr:cNvSpPr/>
            </xdr:nvSpPr>
            <xdr:spPr>
              <a:xfrm rot="18050764">
                <a:off x="4391840" y="2356835"/>
                <a:ext cx="538270" cy="849631"/>
              </a:xfrm>
              <a:prstGeom prst="rect">
                <a:avLst/>
              </a:prstGeom>
              <a:solidFill>
                <a:sysClr val="window" lastClr="FFFFFF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8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30" name="Freeform 41">
                <a:extLst>
                  <a:ext uri="{FF2B5EF4-FFF2-40B4-BE49-F238E27FC236}">
                    <a16:creationId xmlns:a16="http://schemas.microsoft.com/office/drawing/2014/main" id="{04BA09DF-8E30-20C1-F6A7-50305C032E48}"/>
                  </a:ext>
                </a:extLst>
              </xdr:cNvPr>
              <xdr:cNvSpPr/>
            </xdr:nvSpPr>
            <xdr:spPr>
              <a:xfrm rot="21465783">
                <a:off x="4894567" y="1140166"/>
                <a:ext cx="755737" cy="3123865"/>
              </a:xfrm>
              <a:custGeom>
                <a:avLst/>
                <a:gdLst>
                  <a:gd name="connsiteX0" fmla="*/ 0 w 218440"/>
                  <a:gd name="connsiteY0" fmla="*/ 0 h 721360"/>
                  <a:gd name="connsiteX1" fmla="*/ 157480 w 218440"/>
                  <a:gd name="connsiteY1" fmla="*/ 106680 h 721360"/>
                  <a:gd name="connsiteX2" fmla="*/ 218440 w 218440"/>
                  <a:gd name="connsiteY2" fmla="*/ 548640 h 721360"/>
                  <a:gd name="connsiteX3" fmla="*/ 147320 w 218440"/>
                  <a:gd name="connsiteY3" fmla="*/ 614680 h 721360"/>
                  <a:gd name="connsiteX4" fmla="*/ 15240 w 218440"/>
                  <a:gd name="connsiteY4" fmla="*/ 721360 h 721360"/>
                  <a:gd name="connsiteX5" fmla="*/ 0 w 218440"/>
                  <a:gd name="connsiteY5" fmla="*/ 0 h 721360"/>
                  <a:gd name="connsiteX0" fmla="*/ 0 w 218440"/>
                  <a:gd name="connsiteY0" fmla="*/ 0 h 721360"/>
                  <a:gd name="connsiteX1" fmla="*/ 167640 w 218440"/>
                  <a:gd name="connsiteY1" fmla="*/ 81280 h 721360"/>
                  <a:gd name="connsiteX2" fmla="*/ 218440 w 218440"/>
                  <a:gd name="connsiteY2" fmla="*/ 548640 h 721360"/>
                  <a:gd name="connsiteX3" fmla="*/ 147320 w 218440"/>
                  <a:gd name="connsiteY3" fmla="*/ 614680 h 721360"/>
                  <a:gd name="connsiteX4" fmla="*/ 15240 w 218440"/>
                  <a:gd name="connsiteY4" fmla="*/ 721360 h 721360"/>
                  <a:gd name="connsiteX5" fmla="*/ 0 w 218440"/>
                  <a:gd name="connsiteY5" fmla="*/ 0 h 721360"/>
                  <a:gd name="connsiteX0" fmla="*/ 0 w 218440"/>
                  <a:gd name="connsiteY0" fmla="*/ 0 h 721360"/>
                  <a:gd name="connsiteX1" fmla="*/ 177800 w 218440"/>
                  <a:gd name="connsiteY1" fmla="*/ 139988 h 721360"/>
                  <a:gd name="connsiteX2" fmla="*/ 218440 w 218440"/>
                  <a:gd name="connsiteY2" fmla="*/ 548640 h 721360"/>
                  <a:gd name="connsiteX3" fmla="*/ 147320 w 218440"/>
                  <a:gd name="connsiteY3" fmla="*/ 614680 h 721360"/>
                  <a:gd name="connsiteX4" fmla="*/ 15240 w 218440"/>
                  <a:gd name="connsiteY4" fmla="*/ 721360 h 721360"/>
                  <a:gd name="connsiteX5" fmla="*/ 0 w 218440"/>
                  <a:gd name="connsiteY5" fmla="*/ 0 h 721360"/>
                  <a:gd name="connsiteX0" fmla="*/ 0 w 233680"/>
                  <a:gd name="connsiteY0" fmla="*/ 0 h 721360"/>
                  <a:gd name="connsiteX1" fmla="*/ 177800 w 233680"/>
                  <a:gd name="connsiteY1" fmla="*/ 139988 h 721360"/>
                  <a:gd name="connsiteX2" fmla="*/ 218440 w 233680"/>
                  <a:gd name="connsiteY2" fmla="*/ 548640 h 721360"/>
                  <a:gd name="connsiteX3" fmla="*/ 233680 w 233680"/>
                  <a:gd name="connsiteY3" fmla="*/ 673388 h 721360"/>
                  <a:gd name="connsiteX4" fmla="*/ 15240 w 233680"/>
                  <a:gd name="connsiteY4" fmla="*/ 721360 h 721360"/>
                  <a:gd name="connsiteX5" fmla="*/ 0 w 233680"/>
                  <a:gd name="connsiteY5" fmla="*/ 0 h 721360"/>
                  <a:gd name="connsiteX0" fmla="*/ 5080 w 238760"/>
                  <a:gd name="connsiteY0" fmla="*/ 0 h 703014"/>
                  <a:gd name="connsiteX1" fmla="*/ 182880 w 238760"/>
                  <a:gd name="connsiteY1" fmla="*/ 139988 h 703014"/>
                  <a:gd name="connsiteX2" fmla="*/ 223520 w 238760"/>
                  <a:gd name="connsiteY2" fmla="*/ 548640 h 703014"/>
                  <a:gd name="connsiteX3" fmla="*/ 238760 w 238760"/>
                  <a:gd name="connsiteY3" fmla="*/ 673388 h 703014"/>
                  <a:gd name="connsiteX4" fmla="*/ 0 w 238760"/>
                  <a:gd name="connsiteY4" fmla="*/ 703014 h 703014"/>
                  <a:gd name="connsiteX5" fmla="*/ 5080 w 238760"/>
                  <a:gd name="connsiteY5" fmla="*/ 0 h 703014"/>
                  <a:gd name="connsiteX0" fmla="*/ 5080 w 238760"/>
                  <a:gd name="connsiteY0" fmla="*/ 0 h 703014"/>
                  <a:gd name="connsiteX1" fmla="*/ 208280 w 238760"/>
                  <a:gd name="connsiteY1" fmla="*/ 103296 h 703014"/>
                  <a:gd name="connsiteX2" fmla="*/ 223520 w 238760"/>
                  <a:gd name="connsiteY2" fmla="*/ 548640 h 703014"/>
                  <a:gd name="connsiteX3" fmla="*/ 238760 w 238760"/>
                  <a:gd name="connsiteY3" fmla="*/ 673388 h 703014"/>
                  <a:gd name="connsiteX4" fmla="*/ 0 w 238760"/>
                  <a:gd name="connsiteY4" fmla="*/ 703014 h 703014"/>
                  <a:gd name="connsiteX5" fmla="*/ 5080 w 238760"/>
                  <a:gd name="connsiteY5" fmla="*/ 0 h 703014"/>
                  <a:gd name="connsiteX0" fmla="*/ 17886 w 238760"/>
                  <a:gd name="connsiteY0" fmla="*/ 0 h 709091"/>
                  <a:gd name="connsiteX1" fmla="*/ 208280 w 238760"/>
                  <a:gd name="connsiteY1" fmla="*/ 109373 h 709091"/>
                  <a:gd name="connsiteX2" fmla="*/ 223520 w 238760"/>
                  <a:gd name="connsiteY2" fmla="*/ 554717 h 709091"/>
                  <a:gd name="connsiteX3" fmla="*/ 238760 w 238760"/>
                  <a:gd name="connsiteY3" fmla="*/ 679465 h 709091"/>
                  <a:gd name="connsiteX4" fmla="*/ 0 w 238760"/>
                  <a:gd name="connsiteY4" fmla="*/ 709091 h 709091"/>
                  <a:gd name="connsiteX5" fmla="*/ 17886 w 238760"/>
                  <a:gd name="connsiteY5" fmla="*/ 0 h 709091"/>
                  <a:gd name="connsiteX0" fmla="*/ 21654 w 238760"/>
                  <a:gd name="connsiteY0" fmla="*/ 0 h 712847"/>
                  <a:gd name="connsiteX1" fmla="*/ 208280 w 238760"/>
                  <a:gd name="connsiteY1" fmla="*/ 113129 h 712847"/>
                  <a:gd name="connsiteX2" fmla="*/ 223520 w 238760"/>
                  <a:gd name="connsiteY2" fmla="*/ 558473 h 712847"/>
                  <a:gd name="connsiteX3" fmla="*/ 238760 w 238760"/>
                  <a:gd name="connsiteY3" fmla="*/ 683221 h 712847"/>
                  <a:gd name="connsiteX4" fmla="*/ 0 w 238760"/>
                  <a:gd name="connsiteY4" fmla="*/ 712847 h 712847"/>
                  <a:gd name="connsiteX5" fmla="*/ 21654 w 238760"/>
                  <a:gd name="connsiteY5" fmla="*/ 0 h 712847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238760" h="712847">
                    <a:moveTo>
                      <a:pt x="21654" y="0"/>
                    </a:moveTo>
                    <a:lnTo>
                      <a:pt x="208280" y="113129"/>
                    </a:lnTo>
                    <a:lnTo>
                      <a:pt x="223520" y="558473"/>
                    </a:lnTo>
                    <a:lnTo>
                      <a:pt x="238760" y="683221"/>
                    </a:lnTo>
                    <a:lnTo>
                      <a:pt x="0" y="712847"/>
                    </a:lnTo>
                    <a:cubicBezTo>
                      <a:pt x="1693" y="478509"/>
                      <a:pt x="19961" y="234338"/>
                      <a:pt x="21654" y="0"/>
                    </a:cubicBezTo>
                    <a:close/>
                  </a:path>
                </a:pathLst>
              </a:custGeom>
              <a:solidFill>
                <a:sysClr val="windowText" lastClr="000000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2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31" name="Freeform 42">
                <a:extLst>
                  <a:ext uri="{FF2B5EF4-FFF2-40B4-BE49-F238E27FC236}">
                    <a16:creationId xmlns:a16="http://schemas.microsoft.com/office/drawing/2014/main" id="{D3C45EFE-7445-DC84-8FE6-F828CC48AACF}"/>
                  </a:ext>
                </a:extLst>
              </xdr:cNvPr>
              <xdr:cNvSpPr/>
            </xdr:nvSpPr>
            <xdr:spPr>
              <a:xfrm>
                <a:off x="4263280" y="1109968"/>
                <a:ext cx="849048" cy="3165143"/>
              </a:xfrm>
              <a:custGeom>
                <a:avLst/>
                <a:gdLst>
                  <a:gd name="connsiteX0" fmla="*/ 46892 w 430823"/>
                  <a:gd name="connsiteY0" fmla="*/ 1493227 h 1606062"/>
                  <a:gd name="connsiteX1" fmla="*/ 285750 w 430823"/>
                  <a:gd name="connsiteY1" fmla="*/ 1560635 h 1606062"/>
                  <a:gd name="connsiteX2" fmla="*/ 290146 w 430823"/>
                  <a:gd name="connsiteY2" fmla="*/ 1606062 h 1606062"/>
                  <a:gd name="connsiteX3" fmla="*/ 430823 w 430823"/>
                  <a:gd name="connsiteY3" fmla="*/ 1601666 h 1606062"/>
                  <a:gd name="connsiteX4" fmla="*/ 361950 w 430823"/>
                  <a:gd name="connsiteY4" fmla="*/ 0 h 1606062"/>
                  <a:gd name="connsiteX5" fmla="*/ 225669 w 430823"/>
                  <a:gd name="connsiteY5" fmla="*/ 4397 h 1606062"/>
                  <a:gd name="connsiteX6" fmla="*/ 227134 w 430823"/>
                  <a:gd name="connsiteY6" fmla="*/ 33704 h 1606062"/>
                  <a:gd name="connsiteX7" fmla="*/ 0 w 430823"/>
                  <a:gd name="connsiteY7" fmla="*/ 134816 h 1606062"/>
                  <a:gd name="connsiteX8" fmla="*/ 5861 w 430823"/>
                  <a:gd name="connsiteY8" fmla="*/ 209550 h 1606062"/>
                  <a:gd name="connsiteX9" fmla="*/ 237392 w 430823"/>
                  <a:gd name="connsiteY9" fmla="*/ 293077 h 1606062"/>
                  <a:gd name="connsiteX10" fmla="*/ 241788 w 430823"/>
                  <a:gd name="connsiteY10" fmla="*/ 360485 h 1606062"/>
                  <a:gd name="connsiteX11" fmla="*/ 10257 w 430823"/>
                  <a:gd name="connsiteY11" fmla="*/ 455735 h 1606062"/>
                  <a:gd name="connsiteX12" fmla="*/ 16119 w 430823"/>
                  <a:gd name="connsiteY12" fmla="*/ 530470 h 1606062"/>
                  <a:gd name="connsiteX13" fmla="*/ 247650 w 430823"/>
                  <a:gd name="connsiteY13" fmla="*/ 609600 h 1606062"/>
                  <a:gd name="connsiteX14" fmla="*/ 249115 w 430823"/>
                  <a:gd name="connsiteY14" fmla="*/ 665285 h 1606062"/>
                  <a:gd name="connsiteX15" fmla="*/ 26376 w 430823"/>
                  <a:gd name="connsiteY15" fmla="*/ 763466 h 1606062"/>
                  <a:gd name="connsiteX16" fmla="*/ 27842 w 430823"/>
                  <a:gd name="connsiteY16" fmla="*/ 844062 h 1606062"/>
                  <a:gd name="connsiteX17" fmla="*/ 263769 w 430823"/>
                  <a:gd name="connsiteY17" fmla="*/ 931985 h 1606062"/>
                  <a:gd name="connsiteX18" fmla="*/ 265234 w 430823"/>
                  <a:gd name="connsiteY18" fmla="*/ 989135 h 1606062"/>
                  <a:gd name="connsiteX19" fmla="*/ 38100 w 430823"/>
                  <a:gd name="connsiteY19" fmla="*/ 1085850 h 1606062"/>
                  <a:gd name="connsiteX20" fmla="*/ 41030 w 430823"/>
                  <a:gd name="connsiteY20" fmla="*/ 1167912 h 1606062"/>
                  <a:gd name="connsiteX21" fmla="*/ 269630 w 430823"/>
                  <a:gd name="connsiteY21" fmla="*/ 1242647 h 1606062"/>
                  <a:gd name="connsiteX22" fmla="*/ 269630 w 430823"/>
                  <a:gd name="connsiteY22" fmla="*/ 1312985 h 1606062"/>
                  <a:gd name="connsiteX23" fmla="*/ 49823 w 430823"/>
                  <a:gd name="connsiteY23" fmla="*/ 1406770 h 1606062"/>
                  <a:gd name="connsiteX24" fmla="*/ 46892 w 430823"/>
                  <a:gd name="connsiteY24" fmla="*/ 1493227 h 1606062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</a:cxnLst>
                <a:rect l="l" t="t" r="r" b="b"/>
                <a:pathLst>
                  <a:path w="430823" h="1606062">
                    <a:moveTo>
                      <a:pt x="46892" y="1493227"/>
                    </a:moveTo>
                    <a:lnTo>
                      <a:pt x="285750" y="1560635"/>
                    </a:lnTo>
                    <a:lnTo>
                      <a:pt x="290146" y="1606062"/>
                    </a:lnTo>
                    <a:lnTo>
                      <a:pt x="430823" y="1601666"/>
                    </a:lnTo>
                    <a:lnTo>
                      <a:pt x="361950" y="0"/>
                    </a:lnTo>
                    <a:lnTo>
                      <a:pt x="225669" y="4397"/>
                    </a:lnTo>
                    <a:cubicBezTo>
                      <a:pt x="226157" y="14166"/>
                      <a:pt x="226646" y="23935"/>
                      <a:pt x="227134" y="33704"/>
                    </a:cubicBezTo>
                    <a:lnTo>
                      <a:pt x="0" y="134816"/>
                    </a:lnTo>
                    <a:lnTo>
                      <a:pt x="5861" y="209550"/>
                    </a:lnTo>
                    <a:lnTo>
                      <a:pt x="237392" y="293077"/>
                    </a:lnTo>
                    <a:lnTo>
                      <a:pt x="241788" y="360485"/>
                    </a:lnTo>
                    <a:lnTo>
                      <a:pt x="10257" y="455735"/>
                    </a:lnTo>
                    <a:lnTo>
                      <a:pt x="16119" y="530470"/>
                    </a:lnTo>
                    <a:lnTo>
                      <a:pt x="247650" y="609600"/>
                    </a:lnTo>
                    <a:cubicBezTo>
                      <a:pt x="248138" y="628162"/>
                      <a:pt x="248627" y="646723"/>
                      <a:pt x="249115" y="665285"/>
                    </a:cubicBezTo>
                    <a:lnTo>
                      <a:pt x="26376" y="763466"/>
                    </a:lnTo>
                    <a:cubicBezTo>
                      <a:pt x="26865" y="790331"/>
                      <a:pt x="27353" y="817197"/>
                      <a:pt x="27842" y="844062"/>
                    </a:cubicBezTo>
                    <a:lnTo>
                      <a:pt x="263769" y="931985"/>
                    </a:lnTo>
                    <a:cubicBezTo>
                      <a:pt x="264257" y="951035"/>
                      <a:pt x="264746" y="970085"/>
                      <a:pt x="265234" y="989135"/>
                    </a:cubicBezTo>
                    <a:lnTo>
                      <a:pt x="38100" y="1085850"/>
                    </a:lnTo>
                    <a:lnTo>
                      <a:pt x="41030" y="1167912"/>
                    </a:lnTo>
                    <a:lnTo>
                      <a:pt x="269630" y="1242647"/>
                    </a:lnTo>
                    <a:lnTo>
                      <a:pt x="269630" y="1312985"/>
                    </a:lnTo>
                    <a:lnTo>
                      <a:pt x="49823" y="1406770"/>
                    </a:lnTo>
                    <a:lnTo>
                      <a:pt x="46892" y="1493227"/>
                    </a:lnTo>
                    <a:close/>
                  </a:path>
                </a:pathLst>
              </a:custGeom>
              <a:solidFill>
                <a:sysClr val="windowText" lastClr="000000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8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32" name="Freeform 43">
                <a:extLst>
                  <a:ext uri="{FF2B5EF4-FFF2-40B4-BE49-F238E27FC236}">
                    <a16:creationId xmlns:a16="http://schemas.microsoft.com/office/drawing/2014/main" id="{2221DC4D-0C8B-4F4C-EF7E-B661D2AC324C}"/>
                  </a:ext>
                </a:extLst>
              </xdr:cNvPr>
              <xdr:cNvSpPr/>
            </xdr:nvSpPr>
            <xdr:spPr>
              <a:xfrm rot="21465783">
                <a:off x="4887834" y="1142111"/>
                <a:ext cx="1813348" cy="2984683"/>
              </a:xfrm>
              <a:custGeom>
                <a:avLst/>
                <a:gdLst>
                  <a:gd name="connsiteX0" fmla="*/ 76200 w 746760"/>
                  <a:gd name="connsiteY0" fmla="*/ 0 h 731520"/>
                  <a:gd name="connsiteX1" fmla="*/ 320040 w 746760"/>
                  <a:gd name="connsiteY1" fmla="*/ 137160 h 731520"/>
                  <a:gd name="connsiteX2" fmla="*/ 543560 w 746760"/>
                  <a:gd name="connsiteY2" fmla="*/ 294640 h 731520"/>
                  <a:gd name="connsiteX3" fmla="*/ 695960 w 746760"/>
                  <a:gd name="connsiteY3" fmla="*/ 391160 h 731520"/>
                  <a:gd name="connsiteX4" fmla="*/ 746760 w 746760"/>
                  <a:gd name="connsiteY4" fmla="*/ 381000 h 731520"/>
                  <a:gd name="connsiteX5" fmla="*/ 746760 w 746760"/>
                  <a:gd name="connsiteY5" fmla="*/ 624840 h 731520"/>
                  <a:gd name="connsiteX6" fmla="*/ 487680 w 746760"/>
                  <a:gd name="connsiteY6" fmla="*/ 685800 h 731520"/>
                  <a:gd name="connsiteX7" fmla="*/ 294640 w 746760"/>
                  <a:gd name="connsiteY7" fmla="*/ 731520 h 731520"/>
                  <a:gd name="connsiteX8" fmla="*/ 10160 w 746760"/>
                  <a:gd name="connsiteY8" fmla="*/ 711200 h 731520"/>
                  <a:gd name="connsiteX9" fmla="*/ 86360 w 746760"/>
                  <a:gd name="connsiteY9" fmla="*/ 609600 h 731520"/>
                  <a:gd name="connsiteX10" fmla="*/ 0 w 746760"/>
                  <a:gd name="connsiteY10" fmla="*/ 558800 h 731520"/>
                  <a:gd name="connsiteX11" fmla="*/ 71120 w 746760"/>
                  <a:gd name="connsiteY11" fmla="*/ 426720 h 731520"/>
                  <a:gd name="connsiteX12" fmla="*/ 20320 w 746760"/>
                  <a:gd name="connsiteY12" fmla="*/ 335280 h 731520"/>
                  <a:gd name="connsiteX13" fmla="*/ 116840 w 746760"/>
                  <a:gd name="connsiteY13" fmla="*/ 233680 h 731520"/>
                  <a:gd name="connsiteX14" fmla="*/ 55880 w 746760"/>
                  <a:gd name="connsiteY14" fmla="*/ 137160 h 731520"/>
                  <a:gd name="connsiteX15" fmla="*/ 127000 w 746760"/>
                  <a:gd name="connsiteY15" fmla="*/ 86360 h 731520"/>
                  <a:gd name="connsiteX16" fmla="*/ 76200 w 746760"/>
                  <a:gd name="connsiteY16" fmla="*/ 0 h 731520"/>
                  <a:gd name="connsiteX0" fmla="*/ 167640 w 746760"/>
                  <a:gd name="connsiteY0" fmla="*/ 65267 h 645160"/>
                  <a:gd name="connsiteX1" fmla="*/ 320040 w 746760"/>
                  <a:gd name="connsiteY1" fmla="*/ 50800 h 645160"/>
                  <a:gd name="connsiteX2" fmla="*/ 543560 w 746760"/>
                  <a:gd name="connsiteY2" fmla="*/ 208280 h 645160"/>
                  <a:gd name="connsiteX3" fmla="*/ 695960 w 746760"/>
                  <a:gd name="connsiteY3" fmla="*/ 304800 h 645160"/>
                  <a:gd name="connsiteX4" fmla="*/ 746760 w 746760"/>
                  <a:gd name="connsiteY4" fmla="*/ 294640 h 645160"/>
                  <a:gd name="connsiteX5" fmla="*/ 746760 w 746760"/>
                  <a:gd name="connsiteY5" fmla="*/ 538480 h 645160"/>
                  <a:gd name="connsiteX6" fmla="*/ 487680 w 746760"/>
                  <a:gd name="connsiteY6" fmla="*/ 599440 h 645160"/>
                  <a:gd name="connsiteX7" fmla="*/ 294640 w 746760"/>
                  <a:gd name="connsiteY7" fmla="*/ 645160 h 645160"/>
                  <a:gd name="connsiteX8" fmla="*/ 10160 w 746760"/>
                  <a:gd name="connsiteY8" fmla="*/ 624840 h 645160"/>
                  <a:gd name="connsiteX9" fmla="*/ 86360 w 746760"/>
                  <a:gd name="connsiteY9" fmla="*/ 523240 h 645160"/>
                  <a:gd name="connsiteX10" fmla="*/ 0 w 746760"/>
                  <a:gd name="connsiteY10" fmla="*/ 472440 h 645160"/>
                  <a:gd name="connsiteX11" fmla="*/ 71120 w 746760"/>
                  <a:gd name="connsiteY11" fmla="*/ 340360 h 645160"/>
                  <a:gd name="connsiteX12" fmla="*/ 20320 w 746760"/>
                  <a:gd name="connsiteY12" fmla="*/ 248920 h 645160"/>
                  <a:gd name="connsiteX13" fmla="*/ 116840 w 746760"/>
                  <a:gd name="connsiteY13" fmla="*/ 147320 h 645160"/>
                  <a:gd name="connsiteX14" fmla="*/ 55880 w 746760"/>
                  <a:gd name="connsiteY14" fmla="*/ 50800 h 645160"/>
                  <a:gd name="connsiteX15" fmla="*/ 127000 w 746760"/>
                  <a:gd name="connsiteY15" fmla="*/ 0 h 645160"/>
                  <a:gd name="connsiteX16" fmla="*/ 167640 w 746760"/>
                  <a:gd name="connsiteY16" fmla="*/ 65267 h 645160"/>
                  <a:gd name="connsiteX0" fmla="*/ 167640 w 746760"/>
                  <a:gd name="connsiteY0" fmla="*/ 65267 h 645160"/>
                  <a:gd name="connsiteX1" fmla="*/ 320040 w 746760"/>
                  <a:gd name="connsiteY1" fmla="*/ 50800 h 645160"/>
                  <a:gd name="connsiteX2" fmla="*/ 543560 w 746760"/>
                  <a:gd name="connsiteY2" fmla="*/ 208280 h 645160"/>
                  <a:gd name="connsiteX3" fmla="*/ 695960 w 746760"/>
                  <a:gd name="connsiteY3" fmla="*/ 304800 h 645160"/>
                  <a:gd name="connsiteX4" fmla="*/ 746760 w 746760"/>
                  <a:gd name="connsiteY4" fmla="*/ 294640 h 645160"/>
                  <a:gd name="connsiteX5" fmla="*/ 746760 w 746760"/>
                  <a:gd name="connsiteY5" fmla="*/ 538480 h 645160"/>
                  <a:gd name="connsiteX6" fmla="*/ 487680 w 746760"/>
                  <a:gd name="connsiteY6" fmla="*/ 599440 h 645160"/>
                  <a:gd name="connsiteX7" fmla="*/ 294640 w 746760"/>
                  <a:gd name="connsiteY7" fmla="*/ 645160 h 645160"/>
                  <a:gd name="connsiteX8" fmla="*/ 10160 w 746760"/>
                  <a:gd name="connsiteY8" fmla="*/ 624840 h 645160"/>
                  <a:gd name="connsiteX9" fmla="*/ 86360 w 746760"/>
                  <a:gd name="connsiteY9" fmla="*/ 523240 h 645160"/>
                  <a:gd name="connsiteX10" fmla="*/ 0 w 746760"/>
                  <a:gd name="connsiteY10" fmla="*/ 472440 h 645160"/>
                  <a:gd name="connsiteX11" fmla="*/ 71120 w 746760"/>
                  <a:gd name="connsiteY11" fmla="*/ 340360 h 645160"/>
                  <a:gd name="connsiteX12" fmla="*/ 247376 w 746760"/>
                  <a:gd name="connsiteY12" fmla="*/ 268696 h 645160"/>
                  <a:gd name="connsiteX13" fmla="*/ 116840 w 746760"/>
                  <a:gd name="connsiteY13" fmla="*/ 147320 h 645160"/>
                  <a:gd name="connsiteX14" fmla="*/ 55880 w 746760"/>
                  <a:gd name="connsiteY14" fmla="*/ 50800 h 645160"/>
                  <a:gd name="connsiteX15" fmla="*/ 127000 w 746760"/>
                  <a:gd name="connsiteY15" fmla="*/ 0 h 645160"/>
                  <a:gd name="connsiteX16" fmla="*/ 167640 w 746760"/>
                  <a:gd name="connsiteY16" fmla="*/ 65267 h 645160"/>
                  <a:gd name="connsiteX0" fmla="*/ 165786 w 744906"/>
                  <a:gd name="connsiteY0" fmla="*/ 65267 h 645160"/>
                  <a:gd name="connsiteX1" fmla="*/ 318186 w 744906"/>
                  <a:gd name="connsiteY1" fmla="*/ 50800 h 645160"/>
                  <a:gd name="connsiteX2" fmla="*/ 541706 w 744906"/>
                  <a:gd name="connsiteY2" fmla="*/ 208280 h 645160"/>
                  <a:gd name="connsiteX3" fmla="*/ 694106 w 744906"/>
                  <a:gd name="connsiteY3" fmla="*/ 304800 h 645160"/>
                  <a:gd name="connsiteX4" fmla="*/ 744906 w 744906"/>
                  <a:gd name="connsiteY4" fmla="*/ 294640 h 645160"/>
                  <a:gd name="connsiteX5" fmla="*/ 744906 w 744906"/>
                  <a:gd name="connsiteY5" fmla="*/ 538480 h 645160"/>
                  <a:gd name="connsiteX6" fmla="*/ 485826 w 744906"/>
                  <a:gd name="connsiteY6" fmla="*/ 599440 h 645160"/>
                  <a:gd name="connsiteX7" fmla="*/ 292786 w 744906"/>
                  <a:gd name="connsiteY7" fmla="*/ 645160 h 645160"/>
                  <a:gd name="connsiteX8" fmla="*/ 8306 w 744906"/>
                  <a:gd name="connsiteY8" fmla="*/ 624840 h 645160"/>
                  <a:gd name="connsiteX9" fmla="*/ 84506 w 744906"/>
                  <a:gd name="connsiteY9" fmla="*/ 523240 h 645160"/>
                  <a:gd name="connsiteX10" fmla="*/ 0 w 744906"/>
                  <a:gd name="connsiteY10" fmla="*/ 472486 h 645160"/>
                  <a:gd name="connsiteX11" fmla="*/ 69266 w 744906"/>
                  <a:gd name="connsiteY11" fmla="*/ 340360 h 645160"/>
                  <a:gd name="connsiteX12" fmla="*/ 245522 w 744906"/>
                  <a:gd name="connsiteY12" fmla="*/ 268696 h 645160"/>
                  <a:gd name="connsiteX13" fmla="*/ 114986 w 744906"/>
                  <a:gd name="connsiteY13" fmla="*/ 147320 h 645160"/>
                  <a:gd name="connsiteX14" fmla="*/ 54026 w 744906"/>
                  <a:gd name="connsiteY14" fmla="*/ 50800 h 645160"/>
                  <a:gd name="connsiteX15" fmla="*/ 125146 w 744906"/>
                  <a:gd name="connsiteY15" fmla="*/ 0 h 645160"/>
                  <a:gd name="connsiteX16" fmla="*/ 165786 w 744906"/>
                  <a:gd name="connsiteY16" fmla="*/ 65267 h 645160"/>
                  <a:gd name="connsiteX0" fmla="*/ 157480 w 736600"/>
                  <a:gd name="connsiteY0" fmla="*/ 65267 h 645160"/>
                  <a:gd name="connsiteX1" fmla="*/ 309880 w 736600"/>
                  <a:gd name="connsiteY1" fmla="*/ 50800 h 645160"/>
                  <a:gd name="connsiteX2" fmla="*/ 533400 w 736600"/>
                  <a:gd name="connsiteY2" fmla="*/ 208280 h 645160"/>
                  <a:gd name="connsiteX3" fmla="*/ 685800 w 736600"/>
                  <a:gd name="connsiteY3" fmla="*/ 304800 h 645160"/>
                  <a:gd name="connsiteX4" fmla="*/ 736600 w 736600"/>
                  <a:gd name="connsiteY4" fmla="*/ 294640 h 645160"/>
                  <a:gd name="connsiteX5" fmla="*/ 736600 w 736600"/>
                  <a:gd name="connsiteY5" fmla="*/ 538480 h 645160"/>
                  <a:gd name="connsiteX6" fmla="*/ 477520 w 736600"/>
                  <a:gd name="connsiteY6" fmla="*/ 599440 h 645160"/>
                  <a:gd name="connsiteX7" fmla="*/ 284480 w 736600"/>
                  <a:gd name="connsiteY7" fmla="*/ 645160 h 645160"/>
                  <a:gd name="connsiteX8" fmla="*/ 0 w 736600"/>
                  <a:gd name="connsiteY8" fmla="*/ 624840 h 645160"/>
                  <a:gd name="connsiteX9" fmla="*/ 76200 w 736600"/>
                  <a:gd name="connsiteY9" fmla="*/ 523240 h 645160"/>
                  <a:gd name="connsiteX10" fmla="*/ 266554 w 736600"/>
                  <a:gd name="connsiteY10" fmla="*/ 439232 h 645160"/>
                  <a:gd name="connsiteX11" fmla="*/ 60960 w 736600"/>
                  <a:gd name="connsiteY11" fmla="*/ 340360 h 645160"/>
                  <a:gd name="connsiteX12" fmla="*/ 237216 w 736600"/>
                  <a:gd name="connsiteY12" fmla="*/ 268696 h 645160"/>
                  <a:gd name="connsiteX13" fmla="*/ 106680 w 736600"/>
                  <a:gd name="connsiteY13" fmla="*/ 147320 h 645160"/>
                  <a:gd name="connsiteX14" fmla="*/ 45720 w 736600"/>
                  <a:gd name="connsiteY14" fmla="*/ 50800 h 645160"/>
                  <a:gd name="connsiteX15" fmla="*/ 116840 w 736600"/>
                  <a:gd name="connsiteY15" fmla="*/ 0 h 645160"/>
                  <a:gd name="connsiteX16" fmla="*/ 157480 w 736600"/>
                  <a:gd name="connsiteY16" fmla="*/ 65267 h 645160"/>
                  <a:gd name="connsiteX0" fmla="*/ 157480 w 736600"/>
                  <a:gd name="connsiteY0" fmla="*/ 65267 h 645160"/>
                  <a:gd name="connsiteX1" fmla="*/ 309880 w 736600"/>
                  <a:gd name="connsiteY1" fmla="*/ 50800 h 645160"/>
                  <a:gd name="connsiteX2" fmla="*/ 533400 w 736600"/>
                  <a:gd name="connsiteY2" fmla="*/ 208280 h 645160"/>
                  <a:gd name="connsiteX3" fmla="*/ 685800 w 736600"/>
                  <a:gd name="connsiteY3" fmla="*/ 304800 h 645160"/>
                  <a:gd name="connsiteX4" fmla="*/ 736600 w 736600"/>
                  <a:gd name="connsiteY4" fmla="*/ 294640 h 645160"/>
                  <a:gd name="connsiteX5" fmla="*/ 736600 w 736600"/>
                  <a:gd name="connsiteY5" fmla="*/ 538480 h 645160"/>
                  <a:gd name="connsiteX6" fmla="*/ 477520 w 736600"/>
                  <a:gd name="connsiteY6" fmla="*/ 599440 h 645160"/>
                  <a:gd name="connsiteX7" fmla="*/ 284480 w 736600"/>
                  <a:gd name="connsiteY7" fmla="*/ 645160 h 645160"/>
                  <a:gd name="connsiteX8" fmla="*/ 0 w 736600"/>
                  <a:gd name="connsiteY8" fmla="*/ 624840 h 645160"/>
                  <a:gd name="connsiteX9" fmla="*/ 76200 w 736600"/>
                  <a:gd name="connsiteY9" fmla="*/ 523240 h 645160"/>
                  <a:gd name="connsiteX10" fmla="*/ 266554 w 736600"/>
                  <a:gd name="connsiteY10" fmla="*/ 439232 h 645160"/>
                  <a:gd name="connsiteX11" fmla="*/ 248262 w 736600"/>
                  <a:gd name="connsiteY11" fmla="*/ 342650 h 645160"/>
                  <a:gd name="connsiteX12" fmla="*/ 237216 w 736600"/>
                  <a:gd name="connsiteY12" fmla="*/ 268696 h 645160"/>
                  <a:gd name="connsiteX13" fmla="*/ 106680 w 736600"/>
                  <a:gd name="connsiteY13" fmla="*/ 147320 h 645160"/>
                  <a:gd name="connsiteX14" fmla="*/ 45720 w 736600"/>
                  <a:gd name="connsiteY14" fmla="*/ 50800 h 645160"/>
                  <a:gd name="connsiteX15" fmla="*/ 116840 w 736600"/>
                  <a:gd name="connsiteY15" fmla="*/ 0 h 645160"/>
                  <a:gd name="connsiteX16" fmla="*/ 157480 w 736600"/>
                  <a:gd name="connsiteY16" fmla="*/ 65267 h 645160"/>
                  <a:gd name="connsiteX0" fmla="*/ 157480 w 736600"/>
                  <a:gd name="connsiteY0" fmla="*/ 65267 h 645160"/>
                  <a:gd name="connsiteX1" fmla="*/ 309880 w 736600"/>
                  <a:gd name="connsiteY1" fmla="*/ 50800 h 645160"/>
                  <a:gd name="connsiteX2" fmla="*/ 533400 w 736600"/>
                  <a:gd name="connsiteY2" fmla="*/ 208280 h 645160"/>
                  <a:gd name="connsiteX3" fmla="*/ 685800 w 736600"/>
                  <a:gd name="connsiteY3" fmla="*/ 304800 h 645160"/>
                  <a:gd name="connsiteX4" fmla="*/ 736600 w 736600"/>
                  <a:gd name="connsiteY4" fmla="*/ 294640 h 645160"/>
                  <a:gd name="connsiteX5" fmla="*/ 736600 w 736600"/>
                  <a:gd name="connsiteY5" fmla="*/ 538480 h 645160"/>
                  <a:gd name="connsiteX6" fmla="*/ 477520 w 736600"/>
                  <a:gd name="connsiteY6" fmla="*/ 599440 h 645160"/>
                  <a:gd name="connsiteX7" fmla="*/ 284480 w 736600"/>
                  <a:gd name="connsiteY7" fmla="*/ 645160 h 645160"/>
                  <a:gd name="connsiteX8" fmla="*/ 0 w 736600"/>
                  <a:gd name="connsiteY8" fmla="*/ 624840 h 645160"/>
                  <a:gd name="connsiteX9" fmla="*/ 214266 w 736600"/>
                  <a:gd name="connsiteY9" fmla="*/ 511343 h 645160"/>
                  <a:gd name="connsiteX10" fmla="*/ 266554 w 736600"/>
                  <a:gd name="connsiteY10" fmla="*/ 439232 h 645160"/>
                  <a:gd name="connsiteX11" fmla="*/ 248262 w 736600"/>
                  <a:gd name="connsiteY11" fmla="*/ 342650 h 645160"/>
                  <a:gd name="connsiteX12" fmla="*/ 237216 w 736600"/>
                  <a:gd name="connsiteY12" fmla="*/ 268696 h 645160"/>
                  <a:gd name="connsiteX13" fmla="*/ 106680 w 736600"/>
                  <a:gd name="connsiteY13" fmla="*/ 147320 h 645160"/>
                  <a:gd name="connsiteX14" fmla="*/ 45720 w 736600"/>
                  <a:gd name="connsiteY14" fmla="*/ 50800 h 645160"/>
                  <a:gd name="connsiteX15" fmla="*/ 116840 w 736600"/>
                  <a:gd name="connsiteY15" fmla="*/ 0 h 645160"/>
                  <a:gd name="connsiteX16" fmla="*/ 157480 w 736600"/>
                  <a:gd name="connsiteY16" fmla="*/ 65267 h 645160"/>
                  <a:gd name="connsiteX0" fmla="*/ 111760 w 690880"/>
                  <a:gd name="connsiteY0" fmla="*/ 65267 h 645160"/>
                  <a:gd name="connsiteX1" fmla="*/ 264160 w 690880"/>
                  <a:gd name="connsiteY1" fmla="*/ 50800 h 645160"/>
                  <a:gd name="connsiteX2" fmla="*/ 487680 w 690880"/>
                  <a:gd name="connsiteY2" fmla="*/ 208280 h 645160"/>
                  <a:gd name="connsiteX3" fmla="*/ 640080 w 690880"/>
                  <a:gd name="connsiteY3" fmla="*/ 304800 h 645160"/>
                  <a:gd name="connsiteX4" fmla="*/ 690880 w 690880"/>
                  <a:gd name="connsiteY4" fmla="*/ 294640 h 645160"/>
                  <a:gd name="connsiteX5" fmla="*/ 690880 w 690880"/>
                  <a:gd name="connsiteY5" fmla="*/ 538480 h 645160"/>
                  <a:gd name="connsiteX6" fmla="*/ 431800 w 690880"/>
                  <a:gd name="connsiteY6" fmla="*/ 599440 h 645160"/>
                  <a:gd name="connsiteX7" fmla="*/ 238760 w 690880"/>
                  <a:gd name="connsiteY7" fmla="*/ 645160 h 645160"/>
                  <a:gd name="connsiteX8" fmla="*/ 122168 w 690880"/>
                  <a:gd name="connsiteY8" fmla="*/ 580683 h 645160"/>
                  <a:gd name="connsiteX9" fmla="*/ 168546 w 690880"/>
                  <a:gd name="connsiteY9" fmla="*/ 511343 h 645160"/>
                  <a:gd name="connsiteX10" fmla="*/ 220834 w 690880"/>
                  <a:gd name="connsiteY10" fmla="*/ 439232 h 645160"/>
                  <a:gd name="connsiteX11" fmla="*/ 202542 w 690880"/>
                  <a:gd name="connsiteY11" fmla="*/ 342650 h 645160"/>
                  <a:gd name="connsiteX12" fmla="*/ 191496 w 690880"/>
                  <a:gd name="connsiteY12" fmla="*/ 268696 h 645160"/>
                  <a:gd name="connsiteX13" fmla="*/ 60960 w 690880"/>
                  <a:gd name="connsiteY13" fmla="*/ 147320 h 645160"/>
                  <a:gd name="connsiteX14" fmla="*/ 0 w 690880"/>
                  <a:gd name="connsiteY14" fmla="*/ 50800 h 645160"/>
                  <a:gd name="connsiteX15" fmla="*/ 71120 w 690880"/>
                  <a:gd name="connsiteY15" fmla="*/ 0 h 645160"/>
                  <a:gd name="connsiteX16" fmla="*/ 111760 w 690880"/>
                  <a:gd name="connsiteY16" fmla="*/ 65267 h 645160"/>
                  <a:gd name="connsiteX0" fmla="*/ 111760 w 690880"/>
                  <a:gd name="connsiteY0" fmla="*/ 65267 h 645160"/>
                  <a:gd name="connsiteX1" fmla="*/ 264160 w 690880"/>
                  <a:gd name="connsiteY1" fmla="*/ 50800 h 645160"/>
                  <a:gd name="connsiteX2" fmla="*/ 487680 w 690880"/>
                  <a:gd name="connsiteY2" fmla="*/ 208280 h 645160"/>
                  <a:gd name="connsiteX3" fmla="*/ 640080 w 690880"/>
                  <a:gd name="connsiteY3" fmla="*/ 304800 h 645160"/>
                  <a:gd name="connsiteX4" fmla="*/ 690880 w 690880"/>
                  <a:gd name="connsiteY4" fmla="*/ 294640 h 645160"/>
                  <a:gd name="connsiteX5" fmla="*/ 690880 w 690880"/>
                  <a:gd name="connsiteY5" fmla="*/ 538480 h 645160"/>
                  <a:gd name="connsiteX6" fmla="*/ 431800 w 690880"/>
                  <a:gd name="connsiteY6" fmla="*/ 599440 h 645160"/>
                  <a:gd name="connsiteX7" fmla="*/ 238760 w 690880"/>
                  <a:gd name="connsiteY7" fmla="*/ 645160 h 645160"/>
                  <a:gd name="connsiteX8" fmla="*/ 151701 w 690880"/>
                  <a:gd name="connsiteY8" fmla="*/ 553129 h 645160"/>
                  <a:gd name="connsiteX9" fmla="*/ 168546 w 690880"/>
                  <a:gd name="connsiteY9" fmla="*/ 511343 h 645160"/>
                  <a:gd name="connsiteX10" fmla="*/ 220834 w 690880"/>
                  <a:gd name="connsiteY10" fmla="*/ 439232 h 645160"/>
                  <a:gd name="connsiteX11" fmla="*/ 202542 w 690880"/>
                  <a:gd name="connsiteY11" fmla="*/ 342650 h 645160"/>
                  <a:gd name="connsiteX12" fmla="*/ 191496 w 690880"/>
                  <a:gd name="connsiteY12" fmla="*/ 268696 h 645160"/>
                  <a:gd name="connsiteX13" fmla="*/ 60960 w 690880"/>
                  <a:gd name="connsiteY13" fmla="*/ 147320 h 645160"/>
                  <a:gd name="connsiteX14" fmla="*/ 0 w 690880"/>
                  <a:gd name="connsiteY14" fmla="*/ 50800 h 645160"/>
                  <a:gd name="connsiteX15" fmla="*/ 71120 w 690880"/>
                  <a:gd name="connsiteY15" fmla="*/ 0 h 645160"/>
                  <a:gd name="connsiteX16" fmla="*/ 111760 w 690880"/>
                  <a:gd name="connsiteY16" fmla="*/ 65267 h 645160"/>
                  <a:gd name="connsiteX0" fmla="*/ 111760 w 690880"/>
                  <a:gd name="connsiteY0" fmla="*/ 65267 h 599440"/>
                  <a:gd name="connsiteX1" fmla="*/ 264160 w 690880"/>
                  <a:gd name="connsiteY1" fmla="*/ 50800 h 599440"/>
                  <a:gd name="connsiteX2" fmla="*/ 487680 w 690880"/>
                  <a:gd name="connsiteY2" fmla="*/ 208280 h 599440"/>
                  <a:gd name="connsiteX3" fmla="*/ 640080 w 690880"/>
                  <a:gd name="connsiteY3" fmla="*/ 304800 h 599440"/>
                  <a:gd name="connsiteX4" fmla="*/ 690880 w 690880"/>
                  <a:gd name="connsiteY4" fmla="*/ 294640 h 599440"/>
                  <a:gd name="connsiteX5" fmla="*/ 690880 w 690880"/>
                  <a:gd name="connsiteY5" fmla="*/ 538480 h 599440"/>
                  <a:gd name="connsiteX6" fmla="*/ 431800 w 690880"/>
                  <a:gd name="connsiteY6" fmla="*/ 599440 h 599440"/>
                  <a:gd name="connsiteX7" fmla="*/ 236096 w 690880"/>
                  <a:gd name="connsiteY7" fmla="*/ 597950 h 599440"/>
                  <a:gd name="connsiteX8" fmla="*/ 151701 w 690880"/>
                  <a:gd name="connsiteY8" fmla="*/ 553129 h 599440"/>
                  <a:gd name="connsiteX9" fmla="*/ 168546 w 690880"/>
                  <a:gd name="connsiteY9" fmla="*/ 511343 h 599440"/>
                  <a:gd name="connsiteX10" fmla="*/ 220834 w 690880"/>
                  <a:gd name="connsiteY10" fmla="*/ 439232 h 599440"/>
                  <a:gd name="connsiteX11" fmla="*/ 202542 w 690880"/>
                  <a:gd name="connsiteY11" fmla="*/ 342650 h 599440"/>
                  <a:gd name="connsiteX12" fmla="*/ 191496 w 690880"/>
                  <a:gd name="connsiteY12" fmla="*/ 268696 h 599440"/>
                  <a:gd name="connsiteX13" fmla="*/ 60960 w 690880"/>
                  <a:gd name="connsiteY13" fmla="*/ 147320 h 599440"/>
                  <a:gd name="connsiteX14" fmla="*/ 0 w 690880"/>
                  <a:gd name="connsiteY14" fmla="*/ 50800 h 599440"/>
                  <a:gd name="connsiteX15" fmla="*/ 71120 w 690880"/>
                  <a:gd name="connsiteY15" fmla="*/ 0 h 599440"/>
                  <a:gd name="connsiteX16" fmla="*/ 111760 w 690880"/>
                  <a:gd name="connsiteY16" fmla="*/ 65267 h 599440"/>
                  <a:gd name="connsiteX0" fmla="*/ 111760 w 690880"/>
                  <a:gd name="connsiteY0" fmla="*/ 65267 h 623500"/>
                  <a:gd name="connsiteX1" fmla="*/ 264160 w 690880"/>
                  <a:gd name="connsiteY1" fmla="*/ 50800 h 623500"/>
                  <a:gd name="connsiteX2" fmla="*/ 487680 w 690880"/>
                  <a:gd name="connsiteY2" fmla="*/ 208280 h 623500"/>
                  <a:gd name="connsiteX3" fmla="*/ 640080 w 690880"/>
                  <a:gd name="connsiteY3" fmla="*/ 304800 h 623500"/>
                  <a:gd name="connsiteX4" fmla="*/ 690880 w 690880"/>
                  <a:gd name="connsiteY4" fmla="*/ 294640 h 623500"/>
                  <a:gd name="connsiteX5" fmla="*/ 690880 w 690880"/>
                  <a:gd name="connsiteY5" fmla="*/ 538480 h 623500"/>
                  <a:gd name="connsiteX6" fmla="*/ 431800 w 690880"/>
                  <a:gd name="connsiteY6" fmla="*/ 599440 h 623500"/>
                  <a:gd name="connsiteX7" fmla="*/ 410832 w 690880"/>
                  <a:gd name="connsiteY7" fmla="*/ 623500 h 623500"/>
                  <a:gd name="connsiteX8" fmla="*/ 151701 w 690880"/>
                  <a:gd name="connsiteY8" fmla="*/ 553129 h 623500"/>
                  <a:gd name="connsiteX9" fmla="*/ 168546 w 690880"/>
                  <a:gd name="connsiteY9" fmla="*/ 511343 h 623500"/>
                  <a:gd name="connsiteX10" fmla="*/ 220834 w 690880"/>
                  <a:gd name="connsiteY10" fmla="*/ 439232 h 623500"/>
                  <a:gd name="connsiteX11" fmla="*/ 202542 w 690880"/>
                  <a:gd name="connsiteY11" fmla="*/ 342650 h 623500"/>
                  <a:gd name="connsiteX12" fmla="*/ 191496 w 690880"/>
                  <a:gd name="connsiteY12" fmla="*/ 268696 h 623500"/>
                  <a:gd name="connsiteX13" fmla="*/ 60960 w 690880"/>
                  <a:gd name="connsiteY13" fmla="*/ 147320 h 623500"/>
                  <a:gd name="connsiteX14" fmla="*/ 0 w 690880"/>
                  <a:gd name="connsiteY14" fmla="*/ 50800 h 623500"/>
                  <a:gd name="connsiteX15" fmla="*/ 71120 w 690880"/>
                  <a:gd name="connsiteY15" fmla="*/ 0 h 623500"/>
                  <a:gd name="connsiteX16" fmla="*/ 111760 w 690880"/>
                  <a:gd name="connsiteY16" fmla="*/ 65267 h 623500"/>
                  <a:gd name="connsiteX0" fmla="*/ 111760 w 690880"/>
                  <a:gd name="connsiteY0" fmla="*/ 65267 h 607696"/>
                  <a:gd name="connsiteX1" fmla="*/ 264160 w 690880"/>
                  <a:gd name="connsiteY1" fmla="*/ 50800 h 607696"/>
                  <a:gd name="connsiteX2" fmla="*/ 487680 w 690880"/>
                  <a:gd name="connsiteY2" fmla="*/ 208280 h 607696"/>
                  <a:gd name="connsiteX3" fmla="*/ 640080 w 690880"/>
                  <a:gd name="connsiteY3" fmla="*/ 304800 h 607696"/>
                  <a:gd name="connsiteX4" fmla="*/ 690880 w 690880"/>
                  <a:gd name="connsiteY4" fmla="*/ 294640 h 607696"/>
                  <a:gd name="connsiteX5" fmla="*/ 690880 w 690880"/>
                  <a:gd name="connsiteY5" fmla="*/ 538480 h 607696"/>
                  <a:gd name="connsiteX6" fmla="*/ 431800 w 690880"/>
                  <a:gd name="connsiteY6" fmla="*/ 599440 h 607696"/>
                  <a:gd name="connsiteX7" fmla="*/ 391389 w 690880"/>
                  <a:gd name="connsiteY7" fmla="*/ 607696 h 607696"/>
                  <a:gd name="connsiteX8" fmla="*/ 151701 w 690880"/>
                  <a:gd name="connsiteY8" fmla="*/ 553129 h 607696"/>
                  <a:gd name="connsiteX9" fmla="*/ 168546 w 690880"/>
                  <a:gd name="connsiteY9" fmla="*/ 511343 h 607696"/>
                  <a:gd name="connsiteX10" fmla="*/ 220834 w 690880"/>
                  <a:gd name="connsiteY10" fmla="*/ 439232 h 607696"/>
                  <a:gd name="connsiteX11" fmla="*/ 202542 w 690880"/>
                  <a:gd name="connsiteY11" fmla="*/ 342650 h 607696"/>
                  <a:gd name="connsiteX12" fmla="*/ 191496 w 690880"/>
                  <a:gd name="connsiteY12" fmla="*/ 268696 h 607696"/>
                  <a:gd name="connsiteX13" fmla="*/ 60960 w 690880"/>
                  <a:gd name="connsiteY13" fmla="*/ 147320 h 607696"/>
                  <a:gd name="connsiteX14" fmla="*/ 0 w 690880"/>
                  <a:gd name="connsiteY14" fmla="*/ 50800 h 607696"/>
                  <a:gd name="connsiteX15" fmla="*/ 71120 w 690880"/>
                  <a:gd name="connsiteY15" fmla="*/ 0 h 607696"/>
                  <a:gd name="connsiteX16" fmla="*/ 111760 w 690880"/>
                  <a:gd name="connsiteY16" fmla="*/ 65267 h 607696"/>
                  <a:gd name="connsiteX0" fmla="*/ 111760 w 690880"/>
                  <a:gd name="connsiteY0" fmla="*/ 65267 h 607696"/>
                  <a:gd name="connsiteX1" fmla="*/ 362676 w 690880"/>
                  <a:gd name="connsiteY1" fmla="*/ 108638 h 607696"/>
                  <a:gd name="connsiteX2" fmla="*/ 487680 w 690880"/>
                  <a:gd name="connsiteY2" fmla="*/ 208280 h 607696"/>
                  <a:gd name="connsiteX3" fmla="*/ 640080 w 690880"/>
                  <a:gd name="connsiteY3" fmla="*/ 304800 h 607696"/>
                  <a:gd name="connsiteX4" fmla="*/ 690880 w 690880"/>
                  <a:gd name="connsiteY4" fmla="*/ 294640 h 607696"/>
                  <a:gd name="connsiteX5" fmla="*/ 690880 w 690880"/>
                  <a:gd name="connsiteY5" fmla="*/ 538480 h 607696"/>
                  <a:gd name="connsiteX6" fmla="*/ 431800 w 690880"/>
                  <a:gd name="connsiteY6" fmla="*/ 599440 h 607696"/>
                  <a:gd name="connsiteX7" fmla="*/ 391389 w 690880"/>
                  <a:gd name="connsiteY7" fmla="*/ 607696 h 607696"/>
                  <a:gd name="connsiteX8" fmla="*/ 151701 w 690880"/>
                  <a:gd name="connsiteY8" fmla="*/ 553129 h 607696"/>
                  <a:gd name="connsiteX9" fmla="*/ 168546 w 690880"/>
                  <a:gd name="connsiteY9" fmla="*/ 511343 h 607696"/>
                  <a:gd name="connsiteX10" fmla="*/ 220834 w 690880"/>
                  <a:gd name="connsiteY10" fmla="*/ 439232 h 607696"/>
                  <a:gd name="connsiteX11" fmla="*/ 202542 w 690880"/>
                  <a:gd name="connsiteY11" fmla="*/ 342650 h 607696"/>
                  <a:gd name="connsiteX12" fmla="*/ 191496 w 690880"/>
                  <a:gd name="connsiteY12" fmla="*/ 268696 h 607696"/>
                  <a:gd name="connsiteX13" fmla="*/ 60960 w 690880"/>
                  <a:gd name="connsiteY13" fmla="*/ 147320 h 607696"/>
                  <a:gd name="connsiteX14" fmla="*/ 0 w 690880"/>
                  <a:gd name="connsiteY14" fmla="*/ 50800 h 607696"/>
                  <a:gd name="connsiteX15" fmla="*/ 71120 w 690880"/>
                  <a:gd name="connsiteY15" fmla="*/ 0 h 607696"/>
                  <a:gd name="connsiteX16" fmla="*/ 111760 w 690880"/>
                  <a:gd name="connsiteY16" fmla="*/ 65267 h 607696"/>
                  <a:gd name="connsiteX0" fmla="*/ 193367 w 690880"/>
                  <a:gd name="connsiteY0" fmla="*/ 66112 h 607696"/>
                  <a:gd name="connsiteX1" fmla="*/ 362676 w 690880"/>
                  <a:gd name="connsiteY1" fmla="*/ 108638 h 607696"/>
                  <a:gd name="connsiteX2" fmla="*/ 487680 w 690880"/>
                  <a:gd name="connsiteY2" fmla="*/ 208280 h 607696"/>
                  <a:gd name="connsiteX3" fmla="*/ 640080 w 690880"/>
                  <a:gd name="connsiteY3" fmla="*/ 304800 h 607696"/>
                  <a:gd name="connsiteX4" fmla="*/ 690880 w 690880"/>
                  <a:gd name="connsiteY4" fmla="*/ 294640 h 607696"/>
                  <a:gd name="connsiteX5" fmla="*/ 690880 w 690880"/>
                  <a:gd name="connsiteY5" fmla="*/ 538480 h 607696"/>
                  <a:gd name="connsiteX6" fmla="*/ 431800 w 690880"/>
                  <a:gd name="connsiteY6" fmla="*/ 599440 h 607696"/>
                  <a:gd name="connsiteX7" fmla="*/ 391389 w 690880"/>
                  <a:gd name="connsiteY7" fmla="*/ 607696 h 607696"/>
                  <a:gd name="connsiteX8" fmla="*/ 151701 w 690880"/>
                  <a:gd name="connsiteY8" fmla="*/ 553129 h 607696"/>
                  <a:gd name="connsiteX9" fmla="*/ 168546 w 690880"/>
                  <a:gd name="connsiteY9" fmla="*/ 511343 h 607696"/>
                  <a:gd name="connsiteX10" fmla="*/ 220834 w 690880"/>
                  <a:gd name="connsiteY10" fmla="*/ 439232 h 607696"/>
                  <a:gd name="connsiteX11" fmla="*/ 202542 w 690880"/>
                  <a:gd name="connsiteY11" fmla="*/ 342650 h 607696"/>
                  <a:gd name="connsiteX12" fmla="*/ 191496 w 690880"/>
                  <a:gd name="connsiteY12" fmla="*/ 268696 h 607696"/>
                  <a:gd name="connsiteX13" fmla="*/ 60960 w 690880"/>
                  <a:gd name="connsiteY13" fmla="*/ 147320 h 607696"/>
                  <a:gd name="connsiteX14" fmla="*/ 0 w 690880"/>
                  <a:gd name="connsiteY14" fmla="*/ 50800 h 607696"/>
                  <a:gd name="connsiteX15" fmla="*/ 71120 w 690880"/>
                  <a:gd name="connsiteY15" fmla="*/ 0 h 607696"/>
                  <a:gd name="connsiteX16" fmla="*/ 193367 w 690880"/>
                  <a:gd name="connsiteY16" fmla="*/ 66112 h 607696"/>
                  <a:gd name="connsiteX0" fmla="*/ 193367 w 690880"/>
                  <a:gd name="connsiteY0" fmla="*/ 15312 h 556896"/>
                  <a:gd name="connsiteX1" fmla="*/ 362676 w 690880"/>
                  <a:gd name="connsiteY1" fmla="*/ 57838 h 556896"/>
                  <a:gd name="connsiteX2" fmla="*/ 487680 w 690880"/>
                  <a:gd name="connsiteY2" fmla="*/ 157480 h 556896"/>
                  <a:gd name="connsiteX3" fmla="*/ 640080 w 690880"/>
                  <a:gd name="connsiteY3" fmla="*/ 254000 h 556896"/>
                  <a:gd name="connsiteX4" fmla="*/ 690880 w 690880"/>
                  <a:gd name="connsiteY4" fmla="*/ 243840 h 556896"/>
                  <a:gd name="connsiteX5" fmla="*/ 690880 w 690880"/>
                  <a:gd name="connsiteY5" fmla="*/ 487680 h 556896"/>
                  <a:gd name="connsiteX6" fmla="*/ 431800 w 690880"/>
                  <a:gd name="connsiteY6" fmla="*/ 548640 h 556896"/>
                  <a:gd name="connsiteX7" fmla="*/ 391389 w 690880"/>
                  <a:gd name="connsiteY7" fmla="*/ 556896 h 556896"/>
                  <a:gd name="connsiteX8" fmla="*/ 151701 w 690880"/>
                  <a:gd name="connsiteY8" fmla="*/ 502329 h 556896"/>
                  <a:gd name="connsiteX9" fmla="*/ 168546 w 690880"/>
                  <a:gd name="connsiteY9" fmla="*/ 460543 h 556896"/>
                  <a:gd name="connsiteX10" fmla="*/ 220834 w 690880"/>
                  <a:gd name="connsiteY10" fmla="*/ 388432 h 556896"/>
                  <a:gd name="connsiteX11" fmla="*/ 202542 w 690880"/>
                  <a:gd name="connsiteY11" fmla="*/ 291850 h 556896"/>
                  <a:gd name="connsiteX12" fmla="*/ 191496 w 690880"/>
                  <a:gd name="connsiteY12" fmla="*/ 217896 h 556896"/>
                  <a:gd name="connsiteX13" fmla="*/ 60960 w 690880"/>
                  <a:gd name="connsiteY13" fmla="*/ 96520 h 556896"/>
                  <a:gd name="connsiteX14" fmla="*/ 0 w 690880"/>
                  <a:gd name="connsiteY14" fmla="*/ 0 h 556896"/>
                  <a:gd name="connsiteX15" fmla="*/ 165206 w 690880"/>
                  <a:gd name="connsiteY15" fmla="*/ 18714 h 556896"/>
                  <a:gd name="connsiteX16" fmla="*/ 193367 w 690880"/>
                  <a:gd name="connsiteY16" fmla="*/ 15312 h 556896"/>
                  <a:gd name="connsiteX0" fmla="*/ 132407 w 629920"/>
                  <a:gd name="connsiteY0" fmla="*/ 0 h 541584"/>
                  <a:gd name="connsiteX1" fmla="*/ 301716 w 629920"/>
                  <a:gd name="connsiteY1" fmla="*/ 42526 h 541584"/>
                  <a:gd name="connsiteX2" fmla="*/ 426720 w 629920"/>
                  <a:gd name="connsiteY2" fmla="*/ 142168 h 541584"/>
                  <a:gd name="connsiteX3" fmla="*/ 579120 w 629920"/>
                  <a:gd name="connsiteY3" fmla="*/ 238688 h 541584"/>
                  <a:gd name="connsiteX4" fmla="*/ 629920 w 629920"/>
                  <a:gd name="connsiteY4" fmla="*/ 228528 h 541584"/>
                  <a:gd name="connsiteX5" fmla="*/ 629920 w 629920"/>
                  <a:gd name="connsiteY5" fmla="*/ 472368 h 541584"/>
                  <a:gd name="connsiteX6" fmla="*/ 370840 w 629920"/>
                  <a:gd name="connsiteY6" fmla="*/ 533328 h 541584"/>
                  <a:gd name="connsiteX7" fmla="*/ 330429 w 629920"/>
                  <a:gd name="connsiteY7" fmla="*/ 541584 h 541584"/>
                  <a:gd name="connsiteX8" fmla="*/ 90741 w 629920"/>
                  <a:gd name="connsiteY8" fmla="*/ 487017 h 541584"/>
                  <a:gd name="connsiteX9" fmla="*/ 107586 w 629920"/>
                  <a:gd name="connsiteY9" fmla="*/ 445231 h 541584"/>
                  <a:gd name="connsiteX10" fmla="*/ 159874 w 629920"/>
                  <a:gd name="connsiteY10" fmla="*/ 373120 h 541584"/>
                  <a:gd name="connsiteX11" fmla="*/ 141582 w 629920"/>
                  <a:gd name="connsiteY11" fmla="*/ 276538 h 541584"/>
                  <a:gd name="connsiteX12" fmla="*/ 130536 w 629920"/>
                  <a:gd name="connsiteY12" fmla="*/ 202584 h 541584"/>
                  <a:gd name="connsiteX13" fmla="*/ 0 w 629920"/>
                  <a:gd name="connsiteY13" fmla="*/ 81208 h 541584"/>
                  <a:gd name="connsiteX14" fmla="*/ 50527 w 629920"/>
                  <a:gd name="connsiteY14" fmla="*/ 42848 h 541584"/>
                  <a:gd name="connsiteX15" fmla="*/ 104246 w 629920"/>
                  <a:gd name="connsiteY15" fmla="*/ 3402 h 541584"/>
                  <a:gd name="connsiteX16" fmla="*/ 132407 w 629920"/>
                  <a:gd name="connsiteY16" fmla="*/ 0 h 541584"/>
                  <a:gd name="connsiteX0" fmla="*/ 81880 w 579393"/>
                  <a:gd name="connsiteY0" fmla="*/ 0 h 541584"/>
                  <a:gd name="connsiteX1" fmla="*/ 251189 w 579393"/>
                  <a:gd name="connsiteY1" fmla="*/ 42526 h 541584"/>
                  <a:gd name="connsiteX2" fmla="*/ 376193 w 579393"/>
                  <a:gd name="connsiteY2" fmla="*/ 142168 h 541584"/>
                  <a:gd name="connsiteX3" fmla="*/ 528593 w 579393"/>
                  <a:gd name="connsiteY3" fmla="*/ 238688 h 541584"/>
                  <a:gd name="connsiteX4" fmla="*/ 579393 w 579393"/>
                  <a:gd name="connsiteY4" fmla="*/ 228528 h 541584"/>
                  <a:gd name="connsiteX5" fmla="*/ 579393 w 579393"/>
                  <a:gd name="connsiteY5" fmla="*/ 472368 h 541584"/>
                  <a:gd name="connsiteX6" fmla="*/ 320313 w 579393"/>
                  <a:gd name="connsiteY6" fmla="*/ 533328 h 541584"/>
                  <a:gd name="connsiteX7" fmla="*/ 279902 w 579393"/>
                  <a:gd name="connsiteY7" fmla="*/ 541584 h 541584"/>
                  <a:gd name="connsiteX8" fmla="*/ 40214 w 579393"/>
                  <a:gd name="connsiteY8" fmla="*/ 487017 h 541584"/>
                  <a:gd name="connsiteX9" fmla="*/ 57059 w 579393"/>
                  <a:gd name="connsiteY9" fmla="*/ 445231 h 541584"/>
                  <a:gd name="connsiteX10" fmla="*/ 109347 w 579393"/>
                  <a:gd name="connsiteY10" fmla="*/ 373120 h 541584"/>
                  <a:gd name="connsiteX11" fmla="*/ 91055 w 579393"/>
                  <a:gd name="connsiteY11" fmla="*/ 276538 h 541584"/>
                  <a:gd name="connsiteX12" fmla="*/ 80009 w 579393"/>
                  <a:gd name="connsiteY12" fmla="*/ 202584 h 541584"/>
                  <a:gd name="connsiteX13" fmla="*/ 61496 w 579393"/>
                  <a:gd name="connsiteY13" fmla="*/ 100487 h 541584"/>
                  <a:gd name="connsiteX14" fmla="*/ 0 w 579393"/>
                  <a:gd name="connsiteY14" fmla="*/ 42848 h 541584"/>
                  <a:gd name="connsiteX15" fmla="*/ 53719 w 579393"/>
                  <a:gd name="connsiteY15" fmla="*/ 3402 h 541584"/>
                  <a:gd name="connsiteX16" fmla="*/ 81880 w 579393"/>
                  <a:gd name="connsiteY16" fmla="*/ 0 h 541584"/>
                  <a:gd name="connsiteX0" fmla="*/ 41666 w 539179"/>
                  <a:gd name="connsiteY0" fmla="*/ 0 h 541584"/>
                  <a:gd name="connsiteX1" fmla="*/ 210975 w 539179"/>
                  <a:gd name="connsiteY1" fmla="*/ 42526 h 541584"/>
                  <a:gd name="connsiteX2" fmla="*/ 335979 w 539179"/>
                  <a:gd name="connsiteY2" fmla="*/ 142168 h 541584"/>
                  <a:gd name="connsiteX3" fmla="*/ 488379 w 539179"/>
                  <a:gd name="connsiteY3" fmla="*/ 238688 h 541584"/>
                  <a:gd name="connsiteX4" fmla="*/ 539179 w 539179"/>
                  <a:gd name="connsiteY4" fmla="*/ 228528 h 541584"/>
                  <a:gd name="connsiteX5" fmla="*/ 539179 w 539179"/>
                  <a:gd name="connsiteY5" fmla="*/ 472368 h 541584"/>
                  <a:gd name="connsiteX6" fmla="*/ 280099 w 539179"/>
                  <a:gd name="connsiteY6" fmla="*/ 533328 h 541584"/>
                  <a:gd name="connsiteX7" fmla="*/ 239688 w 539179"/>
                  <a:gd name="connsiteY7" fmla="*/ 541584 h 541584"/>
                  <a:gd name="connsiteX8" fmla="*/ 0 w 539179"/>
                  <a:gd name="connsiteY8" fmla="*/ 487017 h 541584"/>
                  <a:gd name="connsiteX9" fmla="*/ 16845 w 539179"/>
                  <a:gd name="connsiteY9" fmla="*/ 445231 h 541584"/>
                  <a:gd name="connsiteX10" fmla="*/ 69133 w 539179"/>
                  <a:gd name="connsiteY10" fmla="*/ 373120 h 541584"/>
                  <a:gd name="connsiteX11" fmla="*/ 50841 w 539179"/>
                  <a:gd name="connsiteY11" fmla="*/ 276538 h 541584"/>
                  <a:gd name="connsiteX12" fmla="*/ 39795 w 539179"/>
                  <a:gd name="connsiteY12" fmla="*/ 202584 h 541584"/>
                  <a:gd name="connsiteX13" fmla="*/ 21282 w 539179"/>
                  <a:gd name="connsiteY13" fmla="*/ 100487 h 541584"/>
                  <a:gd name="connsiteX14" fmla="*/ 23774 w 539179"/>
                  <a:gd name="connsiteY14" fmla="*/ 58578 h 541584"/>
                  <a:gd name="connsiteX15" fmla="*/ 13505 w 539179"/>
                  <a:gd name="connsiteY15" fmla="*/ 3402 h 541584"/>
                  <a:gd name="connsiteX16" fmla="*/ 41666 w 539179"/>
                  <a:gd name="connsiteY16" fmla="*/ 0 h 541584"/>
                  <a:gd name="connsiteX0" fmla="*/ 41666 w 539179"/>
                  <a:gd name="connsiteY0" fmla="*/ 0 h 541584"/>
                  <a:gd name="connsiteX1" fmla="*/ 210975 w 539179"/>
                  <a:gd name="connsiteY1" fmla="*/ 42526 h 541584"/>
                  <a:gd name="connsiteX2" fmla="*/ 335979 w 539179"/>
                  <a:gd name="connsiteY2" fmla="*/ 142168 h 541584"/>
                  <a:gd name="connsiteX3" fmla="*/ 488379 w 539179"/>
                  <a:gd name="connsiteY3" fmla="*/ 238688 h 541584"/>
                  <a:gd name="connsiteX4" fmla="*/ 539179 w 539179"/>
                  <a:gd name="connsiteY4" fmla="*/ 228528 h 541584"/>
                  <a:gd name="connsiteX5" fmla="*/ 539179 w 539179"/>
                  <a:gd name="connsiteY5" fmla="*/ 472368 h 541584"/>
                  <a:gd name="connsiteX6" fmla="*/ 280099 w 539179"/>
                  <a:gd name="connsiteY6" fmla="*/ 533328 h 541584"/>
                  <a:gd name="connsiteX7" fmla="*/ 239688 w 539179"/>
                  <a:gd name="connsiteY7" fmla="*/ 541584 h 541584"/>
                  <a:gd name="connsiteX8" fmla="*/ 0 w 539179"/>
                  <a:gd name="connsiteY8" fmla="*/ 487017 h 541584"/>
                  <a:gd name="connsiteX9" fmla="*/ 16845 w 539179"/>
                  <a:gd name="connsiteY9" fmla="*/ 445231 h 541584"/>
                  <a:gd name="connsiteX10" fmla="*/ 69133 w 539179"/>
                  <a:gd name="connsiteY10" fmla="*/ 373120 h 541584"/>
                  <a:gd name="connsiteX11" fmla="*/ 50841 w 539179"/>
                  <a:gd name="connsiteY11" fmla="*/ 276538 h 541584"/>
                  <a:gd name="connsiteX12" fmla="*/ 39795 w 539179"/>
                  <a:gd name="connsiteY12" fmla="*/ 202584 h 541584"/>
                  <a:gd name="connsiteX13" fmla="*/ 21282 w 539179"/>
                  <a:gd name="connsiteY13" fmla="*/ 100487 h 541584"/>
                  <a:gd name="connsiteX14" fmla="*/ 23774 w 539179"/>
                  <a:gd name="connsiteY14" fmla="*/ 58578 h 541584"/>
                  <a:gd name="connsiteX15" fmla="*/ 13505 w 539179"/>
                  <a:gd name="connsiteY15" fmla="*/ 3402 h 541584"/>
                  <a:gd name="connsiteX16" fmla="*/ 41666 w 539179"/>
                  <a:gd name="connsiteY16" fmla="*/ 0 h 541584"/>
                  <a:gd name="connsiteX0" fmla="*/ 41666 w 539179"/>
                  <a:gd name="connsiteY0" fmla="*/ 0 h 541041"/>
                  <a:gd name="connsiteX1" fmla="*/ 210975 w 539179"/>
                  <a:gd name="connsiteY1" fmla="*/ 42526 h 541041"/>
                  <a:gd name="connsiteX2" fmla="*/ 335979 w 539179"/>
                  <a:gd name="connsiteY2" fmla="*/ 142168 h 541041"/>
                  <a:gd name="connsiteX3" fmla="*/ 488379 w 539179"/>
                  <a:gd name="connsiteY3" fmla="*/ 238688 h 541041"/>
                  <a:gd name="connsiteX4" fmla="*/ 539179 w 539179"/>
                  <a:gd name="connsiteY4" fmla="*/ 228528 h 541041"/>
                  <a:gd name="connsiteX5" fmla="*/ 539179 w 539179"/>
                  <a:gd name="connsiteY5" fmla="*/ 472368 h 541041"/>
                  <a:gd name="connsiteX6" fmla="*/ 280099 w 539179"/>
                  <a:gd name="connsiteY6" fmla="*/ 533328 h 541041"/>
                  <a:gd name="connsiteX7" fmla="*/ 122802 w 539179"/>
                  <a:gd name="connsiteY7" fmla="*/ 541041 h 541041"/>
                  <a:gd name="connsiteX8" fmla="*/ 0 w 539179"/>
                  <a:gd name="connsiteY8" fmla="*/ 487017 h 541041"/>
                  <a:gd name="connsiteX9" fmla="*/ 16845 w 539179"/>
                  <a:gd name="connsiteY9" fmla="*/ 445231 h 541041"/>
                  <a:gd name="connsiteX10" fmla="*/ 69133 w 539179"/>
                  <a:gd name="connsiteY10" fmla="*/ 373120 h 541041"/>
                  <a:gd name="connsiteX11" fmla="*/ 50841 w 539179"/>
                  <a:gd name="connsiteY11" fmla="*/ 276538 h 541041"/>
                  <a:gd name="connsiteX12" fmla="*/ 39795 w 539179"/>
                  <a:gd name="connsiteY12" fmla="*/ 202584 h 541041"/>
                  <a:gd name="connsiteX13" fmla="*/ 21282 w 539179"/>
                  <a:gd name="connsiteY13" fmla="*/ 100487 h 541041"/>
                  <a:gd name="connsiteX14" fmla="*/ 23774 w 539179"/>
                  <a:gd name="connsiteY14" fmla="*/ 58578 h 541041"/>
                  <a:gd name="connsiteX15" fmla="*/ 13505 w 539179"/>
                  <a:gd name="connsiteY15" fmla="*/ 3402 h 541041"/>
                  <a:gd name="connsiteX16" fmla="*/ 41666 w 539179"/>
                  <a:gd name="connsiteY16" fmla="*/ 0 h 541041"/>
                  <a:gd name="connsiteX0" fmla="*/ 41666 w 539179"/>
                  <a:gd name="connsiteY0" fmla="*/ 0 h 544677"/>
                  <a:gd name="connsiteX1" fmla="*/ 210975 w 539179"/>
                  <a:gd name="connsiteY1" fmla="*/ 42526 h 544677"/>
                  <a:gd name="connsiteX2" fmla="*/ 335979 w 539179"/>
                  <a:gd name="connsiteY2" fmla="*/ 142168 h 544677"/>
                  <a:gd name="connsiteX3" fmla="*/ 488379 w 539179"/>
                  <a:gd name="connsiteY3" fmla="*/ 238688 h 544677"/>
                  <a:gd name="connsiteX4" fmla="*/ 539179 w 539179"/>
                  <a:gd name="connsiteY4" fmla="*/ 228528 h 544677"/>
                  <a:gd name="connsiteX5" fmla="*/ 539179 w 539179"/>
                  <a:gd name="connsiteY5" fmla="*/ 472368 h 544677"/>
                  <a:gd name="connsiteX6" fmla="*/ 280099 w 539179"/>
                  <a:gd name="connsiteY6" fmla="*/ 533328 h 544677"/>
                  <a:gd name="connsiteX7" fmla="*/ 214992 w 539179"/>
                  <a:gd name="connsiteY7" fmla="*/ 544677 h 544677"/>
                  <a:gd name="connsiteX8" fmla="*/ 122802 w 539179"/>
                  <a:gd name="connsiteY8" fmla="*/ 541041 h 544677"/>
                  <a:gd name="connsiteX9" fmla="*/ 0 w 539179"/>
                  <a:gd name="connsiteY9" fmla="*/ 487017 h 544677"/>
                  <a:gd name="connsiteX10" fmla="*/ 16845 w 539179"/>
                  <a:gd name="connsiteY10" fmla="*/ 445231 h 544677"/>
                  <a:gd name="connsiteX11" fmla="*/ 69133 w 539179"/>
                  <a:gd name="connsiteY11" fmla="*/ 373120 h 544677"/>
                  <a:gd name="connsiteX12" fmla="*/ 50841 w 539179"/>
                  <a:gd name="connsiteY12" fmla="*/ 276538 h 544677"/>
                  <a:gd name="connsiteX13" fmla="*/ 39795 w 539179"/>
                  <a:gd name="connsiteY13" fmla="*/ 202584 h 544677"/>
                  <a:gd name="connsiteX14" fmla="*/ 21282 w 539179"/>
                  <a:gd name="connsiteY14" fmla="*/ 100487 h 544677"/>
                  <a:gd name="connsiteX15" fmla="*/ 23774 w 539179"/>
                  <a:gd name="connsiteY15" fmla="*/ 58578 h 544677"/>
                  <a:gd name="connsiteX16" fmla="*/ 13505 w 539179"/>
                  <a:gd name="connsiteY16" fmla="*/ 3402 h 544677"/>
                  <a:gd name="connsiteX17" fmla="*/ 41666 w 539179"/>
                  <a:gd name="connsiteY17" fmla="*/ 0 h 544677"/>
                  <a:gd name="connsiteX0" fmla="*/ 41666 w 539179"/>
                  <a:gd name="connsiteY0" fmla="*/ 0 h 546783"/>
                  <a:gd name="connsiteX1" fmla="*/ 210975 w 539179"/>
                  <a:gd name="connsiteY1" fmla="*/ 42526 h 546783"/>
                  <a:gd name="connsiteX2" fmla="*/ 335979 w 539179"/>
                  <a:gd name="connsiteY2" fmla="*/ 142168 h 546783"/>
                  <a:gd name="connsiteX3" fmla="*/ 488379 w 539179"/>
                  <a:gd name="connsiteY3" fmla="*/ 238688 h 546783"/>
                  <a:gd name="connsiteX4" fmla="*/ 539179 w 539179"/>
                  <a:gd name="connsiteY4" fmla="*/ 228528 h 546783"/>
                  <a:gd name="connsiteX5" fmla="*/ 539179 w 539179"/>
                  <a:gd name="connsiteY5" fmla="*/ 472368 h 546783"/>
                  <a:gd name="connsiteX6" fmla="*/ 280099 w 539179"/>
                  <a:gd name="connsiteY6" fmla="*/ 533328 h 546783"/>
                  <a:gd name="connsiteX7" fmla="*/ 157329 w 539179"/>
                  <a:gd name="connsiteY7" fmla="*/ 546783 h 546783"/>
                  <a:gd name="connsiteX8" fmla="*/ 122802 w 539179"/>
                  <a:gd name="connsiteY8" fmla="*/ 541041 h 546783"/>
                  <a:gd name="connsiteX9" fmla="*/ 0 w 539179"/>
                  <a:gd name="connsiteY9" fmla="*/ 487017 h 546783"/>
                  <a:gd name="connsiteX10" fmla="*/ 16845 w 539179"/>
                  <a:gd name="connsiteY10" fmla="*/ 445231 h 546783"/>
                  <a:gd name="connsiteX11" fmla="*/ 69133 w 539179"/>
                  <a:gd name="connsiteY11" fmla="*/ 373120 h 546783"/>
                  <a:gd name="connsiteX12" fmla="*/ 50841 w 539179"/>
                  <a:gd name="connsiteY12" fmla="*/ 276538 h 546783"/>
                  <a:gd name="connsiteX13" fmla="*/ 39795 w 539179"/>
                  <a:gd name="connsiteY13" fmla="*/ 202584 h 546783"/>
                  <a:gd name="connsiteX14" fmla="*/ 21282 w 539179"/>
                  <a:gd name="connsiteY14" fmla="*/ 100487 h 546783"/>
                  <a:gd name="connsiteX15" fmla="*/ 23774 w 539179"/>
                  <a:gd name="connsiteY15" fmla="*/ 58578 h 546783"/>
                  <a:gd name="connsiteX16" fmla="*/ 13505 w 539179"/>
                  <a:gd name="connsiteY16" fmla="*/ 3402 h 546783"/>
                  <a:gd name="connsiteX17" fmla="*/ 41666 w 539179"/>
                  <a:gd name="connsiteY17" fmla="*/ 0 h 546783"/>
                  <a:gd name="connsiteX0" fmla="*/ 41666 w 539179"/>
                  <a:gd name="connsiteY0" fmla="*/ 0 h 546783"/>
                  <a:gd name="connsiteX1" fmla="*/ 210975 w 539179"/>
                  <a:gd name="connsiteY1" fmla="*/ 42526 h 546783"/>
                  <a:gd name="connsiteX2" fmla="*/ 335979 w 539179"/>
                  <a:gd name="connsiteY2" fmla="*/ 142168 h 546783"/>
                  <a:gd name="connsiteX3" fmla="*/ 488379 w 539179"/>
                  <a:gd name="connsiteY3" fmla="*/ 238688 h 546783"/>
                  <a:gd name="connsiteX4" fmla="*/ 539179 w 539179"/>
                  <a:gd name="connsiteY4" fmla="*/ 228528 h 546783"/>
                  <a:gd name="connsiteX5" fmla="*/ 539179 w 539179"/>
                  <a:gd name="connsiteY5" fmla="*/ 472368 h 546783"/>
                  <a:gd name="connsiteX6" fmla="*/ 225636 w 539179"/>
                  <a:gd name="connsiteY6" fmla="*/ 543763 h 546783"/>
                  <a:gd name="connsiteX7" fmla="*/ 157329 w 539179"/>
                  <a:gd name="connsiteY7" fmla="*/ 546783 h 546783"/>
                  <a:gd name="connsiteX8" fmla="*/ 122802 w 539179"/>
                  <a:gd name="connsiteY8" fmla="*/ 541041 h 546783"/>
                  <a:gd name="connsiteX9" fmla="*/ 0 w 539179"/>
                  <a:gd name="connsiteY9" fmla="*/ 487017 h 546783"/>
                  <a:gd name="connsiteX10" fmla="*/ 16845 w 539179"/>
                  <a:gd name="connsiteY10" fmla="*/ 445231 h 546783"/>
                  <a:gd name="connsiteX11" fmla="*/ 69133 w 539179"/>
                  <a:gd name="connsiteY11" fmla="*/ 373120 h 546783"/>
                  <a:gd name="connsiteX12" fmla="*/ 50841 w 539179"/>
                  <a:gd name="connsiteY12" fmla="*/ 276538 h 546783"/>
                  <a:gd name="connsiteX13" fmla="*/ 39795 w 539179"/>
                  <a:gd name="connsiteY13" fmla="*/ 202584 h 546783"/>
                  <a:gd name="connsiteX14" fmla="*/ 21282 w 539179"/>
                  <a:gd name="connsiteY14" fmla="*/ 100487 h 546783"/>
                  <a:gd name="connsiteX15" fmla="*/ 23774 w 539179"/>
                  <a:gd name="connsiteY15" fmla="*/ 58578 h 546783"/>
                  <a:gd name="connsiteX16" fmla="*/ 13505 w 539179"/>
                  <a:gd name="connsiteY16" fmla="*/ 3402 h 546783"/>
                  <a:gd name="connsiteX17" fmla="*/ 41666 w 539179"/>
                  <a:gd name="connsiteY17" fmla="*/ 0 h 546783"/>
                  <a:gd name="connsiteX0" fmla="*/ 41666 w 539179"/>
                  <a:gd name="connsiteY0" fmla="*/ 0 h 548508"/>
                  <a:gd name="connsiteX1" fmla="*/ 210975 w 539179"/>
                  <a:gd name="connsiteY1" fmla="*/ 42526 h 548508"/>
                  <a:gd name="connsiteX2" fmla="*/ 335979 w 539179"/>
                  <a:gd name="connsiteY2" fmla="*/ 142168 h 548508"/>
                  <a:gd name="connsiteX3" fmla="*/ 488379 w 539179"/>
                  <a:gd name="connsiteY3" fmla="*/ 238688 h 548508"/>
                  <a:gd name="connsiteX4" fmla="*/ 539179 w 539179"/>
                  <a:gd name="connsiteY4" fmla="*/ 228528 h 548508"/>
                  <a:gd name="connsiteX5" fmla="*/ 539179 w 539179"/>
                  <a:gd name="connsiteY5" fmla="*/ 472368 h 548508"/>
                  <a:gd name="connsiteX6" fmla="*/ 223493 w 539179"/>
                  <a:gd name="connsiteY6" fmla="*/ 548424 h 548508"/>
                  <a:gd name="connsiteX7" fmla="*/ 157329 w 539179"/>
                  <a:gd name="connsiteY7" fmla="*/ 546783 h 548508"/>
                  <a:gd name="connsiteX8" fmla="*/ 122802 w 539179"/>
                  <a:gd name="connsiteY8" fmla="*/ 541041 h 548508"/>
                  <a:gd name="connsiteX9" fmla="*/ 0 w 539179"/>
                  <a:gd name="connsiteY9" fmla="*/ 487017 h 548508"/>
                  <a:gd name="connsiteX10" fmla="*/ 16845 w 539179"/>
                  <a:gd name="connsiteY10" fmla="*/ 445231 h 548508"/>
                  <a:gd name="connsiteX11" fmla="*/ 69133 w 539179"/>
                  <a:gd name="connsiteY11" fmla="*/ 373120 h 548508"/>
                  <a:gd name="connsiteX12" fmla="*/ 50841 w 539179"/>
                  <a:gd name="connsiteY12" fmla="*/ 276538 h 548508"/>
                  <a:gd name="connsiteX13" fmla="*/ 39795 w 539179"/>
                  <a:gd name="connsiteY13" fmla="*/ 202584 h 548508"/>
                  <a:gd name="connsiteX14" fmla="*/ 21282 w 539179"/>
                  <a:gd name="connsiteY14" fmla="*/ 100487 h 548508"/>
                  <a:gd name="connsiteX15" fmla="*/ 23774 w 539179"/>
                  <a:gd name="connsiteY15" fmla="*/ 58578 h 548508"/>
                  <a:gd name="connsiteX16" fmla="*/ 13505 w 539179"/>
                  <a:gd name="connsiteY16" fmla="*/ 3402 h 548508"/>
                  <a:gd name="connsiteX17" fmla="*/ 41666 w 539179"/>
                  <a:gd name="connsiteY17" fmla="*/ 0 h 548508"/>
                  <a:gd name="connsiteX0" fmla="*/ 41666 w 539179"/>
                  <a:gd name="connsiteY0" fmla="*/ 0 h 548508"/>
                  <a:gd name="connsiteX1" fmla="*/ 210975 w 539179"/>
                  <a:gd name="connsiteY1" fmla="*/ 42526 h 548508"/>
                  <a:gd name="connsiteX2" fmla="*/ 335979 w 539179"/>
                  <a:gd name="connsiteY2" fmla="*/ 142168 h 548508"/>
                  <a:gd name="connsiteX3" fmla="*/ 482303 w 539179"/>
                  <a:gd name="connsiteY3" fmla="*/ 221557 h 548508"/>
                  <a:gd name="connsiteX4" fmla="*/ 539179 w 539179"/>
                  <a:gd name="connsiteY4" fmla="*/ 228528 h 548508"/>
                  <a:gd name="connsiteX5" fmla="*/ 539179 w 539179"/>
                  <a:gd name="connsiteY5" fmla="*/ 472368 h 548508"/>
                  <a:gd name="connsiteX6" fmla="*/ 223493 w 539179"/>
                  <a:gd name="connsiteY6" fmla="*/ 548424 h 548508"/>
                  <a:gd name="connsiteX7" fmla="*/ 157329 w 539179"/>
                  <a:gd name="connsiteY7" fmla="*/ 546783 h 548508"/>
                  <a:gd name="connsiteX8" fmla="*/ 122802 w 539179"/>
                  <a:gd name="connsiteY8" fmla="*/ 541041 h 548508"/>
                  <a:gd name="connsiteX9" fmla="*/ 0 w 539179"/>
                  <a:gd name="connsiteY9" fmla="*/ 487017 h 548508"/>
                  <a:gd name="connsiteX10" fmla="*/ 16845 w 539179"/>
                  <a:gd name="connsiteY10" fmla="*/ 445231 h 548508"/>
                  <a:gd name="connsiteX11" fmla="*/ 69133 w 539179"/>
                  <a:gd name="connsiteY11" fmla="*/ 373120 h 548508"/>
                  <a:gd name="connsiteX12" fmla="*/ 50841 w 539179"/>
                  <a:gd name="connsiteY12" fmla="*/ 276538 h 548508"/>
                  <a:gd name="connsiteX13" fmla="*/ 39795 w 539179"/>
                  <a:gd name="connsiteY13" fmla="*/ 202584 h 548508"/>
                  <a:gd name="connsiteX14" fmla="*/ 21282 w 539179"/>
                  <a:gd name="connsiteY14" fmla="*/ 100487 h 548508"/>
                  <a:gd name="connsiteX15" fmla="*/ 23774 w 539179"/>
                  <a:gd name="connsiteY15" fmla="*/ 58578 h 548508"/>
                  <a:gd name="connsiteX16" fmla="*/ 13505 w 539179"/>
                  <a:gd name="connsiteY16" fmla="*/ 3402 h 548508"/>
                  <a:gd name="connsiteX17" fmla="*/ 41666 w 539179"/>
                  <a:gd name="connsiteY17" fmla="*/ 0 h 548508"/>
                  <a:gd name="connsiteX0" fmla="*/ 41666 w 554020"/>
                  <a:gd name="connsiteY0" fmla="*/ 0 h 548508"/>
                  <a:gd name="connsiteX1" fmla="*/ 210975 w 554020"/>
                  <a:gd name="connsiteY1" fmla="*/ 42526 h 548508"/>
                  <a:gd name="connsiteX2" fmla="*/ 335979 w 554020"/>
                  <a:gd name="connsiteY2" fmla="*/ 142168 h 548508"/>
                  <a:gd name="connsiteX3" fmla="*/ 482303 w 554020"/>
                  <a:gd name="connsiteY3" fmla="*/ 221557 h 548508"/>
                  <a:gd name="connsiteX4" fmla="*/ 539179 w 554020"/>
                  <a:gd name="connsiteY4" fmla="*/ 228528 h 548508"/>
                  <a:gd name="connsiteX5" fmla="*/ 554020 w 554020"/>
                  <a:gd name="connsiteY5" fmla="*/ 457968 h 548508"/>
                  <a:gd name="connsiteX6" fmla="*/ 223493 w 554020"/>
                  <a:gd name="connsiteY6" fmla="*/ 548424 h 548508"/>
                  <a:gd name="connsiteX7" fmla="*/ 157329 w 554020"/>
                  <a:gd name="connsiteY7" fmla="*/ 546783 h 548508"/>
                  <a:gd name="connsiteX8" fmla="*/ 122802 w 554020"/>
                  <a:gd name="connsiteY8" fmla="*/ 541041 h 548508"/>
                  <a:gd name="connsiteX9" fmla="*/ 0 w 554020"/>
                  <a:gd name="connsiteY9" fmla="*/ 487017 h 548508"/>
                  <a:gd name="connsiteX10" fmla="*/ 16845 w 554020"/>
                  <a:gd name="connsiteY10" fmla="*/ 445231 h 548508"/>
                  <a:gd name="connsiteX11" fmla="*/ 69133 w 554020"/>
                  <a:gd name="connsiteY11" fmla="*/ 373120 h 548508"/>
                  <a:gd name="connsiteX12" fmla="*/ 50841 w 554020"/>
                  <a:gd name="connsiteY12" fmla="*/ 276538 h 548508"/>
                  <a:gd name="connsiteX13" fmla="*/ 39795 w 554020"/>
                  <a:gd name="connsiteY13" fmla="*/ 202584 h 548508"/>
                  <a:gd name="connsiteX14" fmla="*/ 21282 w 554020"/>
                  <a:gd name="connsiteY14" fmla="*/ 100487 h 548508"/>
                  <a:gd name="connsiteX15" fmla="*/ 23774 w 554020"/>
                  <a:gd name="connsiteY15" fmla="*/ 58578 h 548508"/>
                  <a:gd name="connsiteX16" fmla="*/ 13505 w 554020"/>
                  <a:gd name="connsiteY16" fmla="*/ 3402 h 548508"/>
                  <a:gd name="connsiteX17" fmla="*/ 41666 w 554020"/>
                  <a:gd name="connsiteY17" fmla="*/ 0 h 548508"/>
                  <a:gd name="connsiteX0" fmla="*/ 41666 w 554020"/>
                  <a:gd name="connsiteY0" fmla="*/ 0 h 548508"/>
                  <a:gd name="connsiteX1" fmla="*/ 210975 w 554020"/>
                  <a:gd name="connsiteY1" fmla="*/ 42526 h 548508"/>
                  <a:gd name="connsiteX2" fmla="*/ 335979 w 554020"/>
                  <a:gd name="connsiteY2" fmla="*/ 142168 h 548508"/>
                  <a:gd name="connsiteX3" fmla="*/ 482303 w 554020"/>
                  <a:gd name="connsiteY3" fmla="*/ 221557 h 548508"/>
                  <a:gd name="connsiteX4" fmla="*/ 553471 w 554020"/>
                  <a:gd name="connsiteY4" fmla="*/ 222975 h 548508"/>
                  <a:gd name="connsiteX5" fmla="*/ 554020 w 554020"/>
                  <a:gd name="connsiteY5" fmla="*/ 457968 h 548508"/>
                  <a:gd name="connsiteX6" fmla="*/ 223493 w 554020"/>
                  <a:gd name="connsiteY6" fmla="*/ 548424 h 548508"/>
                  <a:gd name="connsiteX7" fmla="*/ 157329 w 554020"/>
                  <a:gd name="connsiteY7" fmla="*/ 546783 h 548508"/>
                  <a:gd name="connsiteX8" fmla="*/ 122802 w 554020"/>
                  <a:gd name="connsiteY8" fmla="*/ 541041 h 548508"/>
                  <a:gd name="connsiteX9" fmla="*/ 0 w 554020"/>
                  <a:gd name="connsiteY9" fmla="*/ 487017 h 548508"/>
                  <a:gd name="connsiteX10" fmla="*/ 16845 w 554020"/>
                  <a:gd name="connsiteY10" fmla="*/ 445231 h 548508"/>
                  <a:gd name="connsiteX11" fmla="*/ 69133 w 554020"/>
                  <a:gd name="connsiteY11" fmla="*/ 373120 h 548508"/>
                  <a:gd name="connsiteX12" fmla="*/ 50841 w 554020"/>
                  <a:gd name="connsiteY12" fmla="*/ 276538 h 548508"/>
                  <a:gd name="connsiteX13" fmla="*/ 39795 w 554020"/>
                  <a:gd name="connsiteY13" fmla="*/ 202584 h 548508"/>
                  <a:gd name="connsiteX14" fmla="*/ 21282 w 554020"/>
                  <a:gd name="connsiteY14" fmla="*/ 100487 h 548508"/>
                  <a:gd name="connsiteX15" fmla="*/ 23774 w 554020"/>
                  <a:gd name="connsiteY15" fmla="*/ 58578 h 548508"/>
                  <a:gd name="connsiteX16" fmla="*/ 13505 w 554020"/>
                  <a:gd name="connsiteY16" fmla="*/ 3402 h 548508"/>
                  <a:gd name="connsiteX17" fmla="*/ 41666 w 554020"/>
                  <a:gd name="connsiteY17" fmla="*/ 0 h 548508"/>
                  <a:gd name="connsiteX0" fmla="*/ 44762 w 554020"/>
                  <a:gd name="connsiteY0" fmla="*/ 0 h 598829"/>
                  <a:gd name="connsiteX1" fmla="*/ 210975 w 554020"/>
                  <a:gd name="connsiteY1" fmla="*/ 92847 h 598829"/>
                  <a:gd name="connsiteX2" fmla="*/ 335979 w 554020"/>
                  <a:gd name="connsiteY2" fmla="*/ 192489 h 598829"/>
                  <a:gd name="connsiteX3" fmla="*/ 482303 w 554020"/>
                  <a:gd name="connsiteY3" fmla="*/ 271878 h 598829"/>
                  <a:gd name="connsiteX4" fmla="*/ 553471 w 554020"/>
                  <a:gd name="connsiteY4" fmla="*/ 273296 h 598829"/>
                  <a:gd name="connsiteX5" fmla="*/ 554020 w 554020"/>
                  <a:gd name="connsiteY5" fmla="*/ 508289 h 598829"/>
                  <a:gd name="connsiteX6" fmla="*/ 223493 w 554020"/>
                  <a:gd name="connsiteY6" fmla="*/ 598745 h 598829"/>
                  <a:gd name="connsiteX7" fmla="*/ 157329 w 554020"/>
                  <a:gd name="connsiteY7" fmla="*/ 597104 h 598829"/>
                  <a:gd name="connsiteX8" fmla="*/ 122802 w 554020"/>
                  <a:gd name="connsiteY8" fmla="*/ 591362 h 598829"/>
                  <a:gd name="connsiteX9" fmla="*/ 0 w 554020"/>
                  <a:gd name="connsiteY9" fmla="*/ 537338 h 598829"/>
                  <a:gd name="connsiteX10" fmla="*/ 16845 w 554020"/>
                  <a:gd name="connsiteY10" fmla="*/ 495552 h 598829"/>
                  <a:gd name="connsiteX11" fmla="*/ 69133 w 554020"/>
                  <a:gd name="connsiteY11" fmla="*/ 423441 h 598829"/>
                  <a:gd name="connsiteX12" fmla="*/ 50841 w 554020"/>
                  <a:gd name="connsiteY12" fmla="*/ 326859 h 598829"/>
                  <a:gd name="connsiteX13" fmla="*/ 39795 w 554020"/>
                  <a:gd name="connsiteY13" fmla="*/ 252905 h 598829"/>
                  <a:gd name="connsiteX14" fmla="*/ 21282 w 554020"/>
                  <a:gd name="connsiteY14" fmla="*/ 150808 h 598829"/>
                  <a:gd name="connsiteX15" fmla="*/ 23774 w 554020"/>
                  <a:gd name="connsiteY15" fmla="*/ 108899 h 598829"/>
                  <a:gd name="connsiteX16" fmla="*/ 13505 w 554020"/>
                  <a:gd name="connsiteY16" fmla="*/ 53723 h 598829"/>
                  <a:gd name="connsiteX17" fmla="*/ 44762 w 554020"/>
                  <a:gd name="connsiteY17" fmla="*/ 0 h 598829"/>
                  <a:gd name="connsiteX0" fmla="*/ 44762 w 554020"/>
                  <a:gd name="connsiteY0" fmla="*/ 0 h 598829"/>
                  <a:gd name="connsiteX1" fmla="*/ 224151 w 554020"/>
                  <a:gd name="connsiteY1" fmla="*/ 124373 h 598829"/>
                  <a:gd name="connsiteX2" fmla="*/ 335979 w 554020"/>
                  <a:gd name="connsiteY2" fmla="*/ 192489 h 598829"/>
                  <a:gd name="connsiteX3" fmla="*/ 482303 w 554020"/>
                  <a:gd name="connsiteY3" fmla="*/ 271878 h 598829"/>
                  <a:gd name="connsiteX4" fmla="*/ 553471 w 554020"/>
                  <a:gd name="connsiteY4" fmla="*/ 273296 h 598829"/>
                  <a:gd name="connsiteX5" fmla="*/ 554020 w 554020"/>
                  <a:gd name="connsiteY5" fmla="*/ 508289 h 598829"/>
                  <a:gd name="connsiteX6" fmla="*/ 223493 w 554020"/>
                  <a:gd name="connsiteY6" fmla="*/ 598745 h 598829"/>
                  <a:gd name="connsiteX7" fmla="*/ 157329 w 554020"/>
                  <a:gd name="connsiteY7" fmla="*/ 597104 h 598829"/>
                  <a:gd name="connsiteX8" fmla="*/ 122802 w 554020"/>
                  <a:gd name="connsiteY8" fmla="*/ 591362 h 598829"/>
                  <a:gd name="connsiteX9" fmla="*/ 0 w 554020"/>
                  <a:gd name="connsiteY9" fmla="*/ 537338 h 598829"/>
                  <a:gd name="connsiteX10" fmla="*/ 16845 w 554020"/>
                  <a:gd name="connsiteY10" fmla="*/ 495552 h 598829"/>
                  <a:gd name="connsiteX11" fmla="*/ 69133 w 554020"/>
                  <a:gd name="connsiteY11" fmla="*/ 423441 h 598829"/>
                  <a:gd name="connsiteX12" fmla="*/ 50841 w 554020"/>
                  <a:gd name="connsiteY12" fmla="*/ 326859 h 598829"/>
                  <a:gd name="connsiteX13" fmla="*/ 39795 w 554020"/>
                  <a:gd name="connsiteY13" fmla="*/ 252905 h 598829"/>
                  <a:gd name="connsiteX14" fmla="*/ 21282 w 554020"/>
                  <a:gd name="connsiteY14" fmla="*/ 150808 h 598829"/>
                  <a:gd name="connsiteX15" fmla="*/ 23774 w 554020"/>
                  <a:gd name="connsiteY15" fmla="*/ 108899 h 598829"/>
                  <a:gd name="connsiteX16" fmla="*/ 13505 w 554020"/>
                  <a:gd name="connsiteY16" fmla="*/ 53723 h 598829"/>
                  <a:gd name="connsiteX17" fmla="*/ 44762 w 554020"/>
                  <a:gd name="connsiteY17" fmla="*/ 0 h 598829"/>
                  <a:gd name="connsiteX0" fmla="*/ 44762 w 554020"/>
                  <a:gd name="connsiteY0" fmla="*/ 0 h 598829"/>
                  <a:gd name="connsiteX1" fmla="*/ 226068 w 554020"/>
                  <a:gd name="connsiteY1" fmla="*/ 93222 h 598829"/>
                  <a:gd name="connsiteX2" fmla="*/ 335979 w 554020"/>
                  <a:gd name="connsiteY2" fmla="*/ 192489 h 598829"/>
                  <a:gd name="connsiteX3" fmla="*/ 482303 w 554020"/>
                  <a:gd name="connsiteY3" fmla="*/ 271878 h 598829"/>
                  <a:gd name="connsiteX4" fmla="*/ 553471 w 554020"/>
                  <a:gd name="connsiteY4" fmla="*/ 273296 h 598829"/>
                  <a:gd name="connsiteX5" fmla="*/ 554020 w 554020"/>
                  <a:gd name="connsiteY5" fmla="*/ 508289 h 598829"/>
                  <a:gd name="connsiteX6" fmla="*/ 223493 w 554020"/>
                  <a:gd name="connsiteY6" fmla="*/ 598745 h 598829"/>
                  <a:gd name="connsiteX7" fmla="*/ 157329 w 554020"/>
                  <a:gd name="connsiteY7" fmla="*/ 597104 h 598829"/>
                  <a:gd name="connsiteX8" fmla="*/ 122802 w 554020"/>
                  <a:gd name="connsiteY8" fmla="*/ 591362 h 598829"/>
                  <a:gd name="connsiteX9" fmla="*/ 0 w 554020"/>
                  <a:gd name="connsiteY9" fmla="*/ 537338 h 598829"/>
                  <a:gd name="connsiteX10" fmla="*/ 16845 w 554020"/>
                  <a:gd name="connsiteY10" fmla="*/ 495552 h 598829"/>
                  <a:gd name="connsiteX11" fmla="*/ 69133 w 554020"/>
                  <a:gd name="connsiteY11" fmla="*/ 423441 h 598829"/>
                  <a:gd name="connsiteX12" fmla="*/ 50841 w 554020"/>
                  <a:gd name="connsiteY12" fmla="*/ 326859 h 598829"/>
                  <a:gd name="connsiteX13" fmla="*/ 39795 w 554020"/>
                  <a:gd name="connsiteY13" fmla="*/ 252905 h 598829"/>
                  <a:gd name="connsiteX14" fmla="*/ 21282 w 554020"/>
                  <a:gd name="connsiteY14" fmla="*/ 150808 h 598829"/>
                  <a:gd name="connsiteX15" fmla="*/ 23774 w 554020"/>
                  <a:gd name="connsiteY15" fmla="*/ 108899 h 598829"/>
                  <a:gd name="connsiteX16" fmla="*/ 13505 w 554020"/>
                  <a:gd name="connsiteY16" fmla="*/ 53723 h 598829"/>
                  <a:gd name="connsiteX17" fmla="*/ 44762 w 554020"/>
                  <a:gd name="connsiteY17" fmla="*/ 0 h 598829"/>
                  <a:gd name="connsiteX0" fmla="*/ 44762 w 554020"/>
                  <a:gd name="connsiteY0" fmla="*/ 0 h 598829"/>
                  <a:gd name="connsiteX1" fmla="*/ 226952 w 554020"/>
                  <a:gd name="connsiteY1" fmla="*/ 78843 h 598829"/>
                  <a:gd name="connsiteX2" fmla="*/ 335979 w 554020"/>
                  <a:gd name="connsiteY2" fmla="*/ 192489 h 598829"/>
                  <a:gd name="connsiteX3" fmla="*/ 482303 w 554020"/>
                  <a:gd name="connsiteY3" fmla="*/ 271878 h 598829"/>
                  <a:gd name="connsiteX4" fmla="*/ 553471 w 554020"/>
                  <a:gd name="connsiteY4" fmla="*/ 273296 h 598829"/>
                  <a:gd name="connsiteX5" fmla="*/ 554020 w 554020"/>
                  <a:gd name="connsiteY5" fmla="*/ 508289 h 598829"/>
                  <a:gd name="connsiteX6" fmla="*/ 223493 w 554020"/>
                  <a:gd name="connsiteY6" fmla="*/ 598745 h 598829"/>
                  <a:gd name="connsiteX7" fmla="*/ 157329 w 554020"/>
                  <a:gd name="connsiteY7" fmla="*/ 597104 h 598829"/>
                  <a:gd name="connsiteX8" fmla="*/ 122802 w 554020"/>
                  <a:gd name="connsiteY8" fmla="*/ 591362 h 598829"/>
                  <a:gd name="connsiteX9" fmla="*/ 0 w 554020"/>
                  <a:gd name="connsiteY9" fmla="*/ 537338 h 598829"/>
                  <a:gd name="connsiteX10" fmla="*/ 16845 w 554020"/>
                  <a:gd name="connsiteY10" fmla="*/ 495552 h 598829"/>
                  <a:gd name="connsiteX11" fmla="*/ 69133 w 554020"/>
                  <a:gd name="connsiteY11" fmla="*/ 423441 h 598829"/>
                  <a:gd name="connsiteX12" fmla="*/ 50841 w 554020"/>
                  <a:gd name="connsiteY12" fmla="*/ 326859 h 598829"/>
                  <a:gd name="connsiteX13" fmla="*/ 39795 w 554020"/>
                  <a:gd name="connsiteY13" fmla="*/ 252905 h 598829"/>
                  <a:gd name="connsiteX14" fmla="*/ 21282 w 554020"/>
                  <a:gd name="connsiteY14" fmla="*/ 150808 h 598829"/>
                  <a:gd name="connsiteX15" fmla="*/ 23774 w 554020"/>
                  <a:gd name="connsiteY15" fmla="*/ 108899 h 598829"/>
                  <a:gd name="connsiteX16" fmla="*/ 13505 w 554020"/>
                  <a:gd name="connsiteY16" fmla="*/ 53723 h 598829"/>
                  <a:gd name="connsiteX17" fmla="*/ 44762 w 554020"/>
                  <a:gd name="connsiteY17" fmla="*/ 0 h 598829"/>
                  <a:gd name="connsiteX0" fmla="*/ 44762 w 572887"/>
                  <a:gd name="connsiteY0" fmla="*/ 0 h 598829"/>
                  <a:gd name="connsiteX1" fmla="*/ 226952 w 572887"/>
                  <a:gd name="connsiteY1" fmla="*/ 78843 h 598829"/>
                  <a:gd name="connsiteX2" fmla="*/ 335979 w 572887"/>
                  <a:gd name="connsiteY2" fmla="*/ 192489 h 598829"/>
                  <a:gd name="connsiteX3" fmla="*/ 482303 w 572887"/>
                  <a:gd name="connsiteY3" fmla="*/ 271878 h 598829"/>
                  <a:gd name="connsiteX4" fmla="*/ 553471 w 572887"/>
                  <a:gd name="connsiteY4" fmla="*/ 273296 h 598829"/>
                  <a:gd name="connsiteX5" fmla="*/ 572886 w 572887"/>
                  <a:gd name="connsiteY5" fmla="*/ 508757 h 598829"/>
                  <a:gd name="connsiteX6" fmla="*/ 223493 w 572887"/>
                  <a:gd name="connsiteY6" fmla="*/ 598745 h 598829"/>
                  <a:gd name="connsiteX7" fmla="*/ 157329 w 572887"/>
                  <a:gd name="connsiteY7" fmla="*/ 597104 h 598829"/>
                  <a:gd name="connsiteX8" fmla="*/ 122802 w 572887"/>
                  <a:gd name="connsiteY8" fmla="*/ 591362 h 598829"/>
                  <a:gd name="connsiteX9" fmla="*/ 0 w 572887"/>
                  <a:gd name="connsiteY9" fmla="*/ 537338 h 598829"/>
                  <a:gd name="connsiteX10" fmla="*/ 16845 w 572887"/>
                  <a:gd name="connsiteY10" fmla="*/ 495552 h 598829"/>
                  <a:gd name="connsiteX11" fmla="*/ 69133 w 572887"/>
                  <a:gd name="connsiteY11" fmla="*/ 423441 h 598829"/>
                  <a:gd name="connsiteX12" fmla="*/ 50841 w 572887"/>
                  <a:gd name="connsiteY12" fmla="*/ 326859 h 598829"/>
                  <a:gd name="connsiteX13" fmla="*/ 39795 w 572887"/>
                  <a:gd name="connsiteY13" fmla="*/ 252905 h 598829"/>
                  <a:gd name="connsiteX14" fmla="*/ 21282 w 572887"/>
                  <a:gd name="connsiteY14" fmla="*/ 150808 h 598829"/>
                  <a:gd name="connsiteX15" fmla="*/ 23774 w 572887"/>
                  <a:gd name="connsiteY15" fmla="*/ 108899 h 598829"/>
                  <a:gd name="connsiteX16" fmla="*/ 13505 w 572887"/>
                  <a:gd name="connsiteY16" fmla="*/ 53723 h 598829"/>
                  <a:gd name="connsiteX17" fmla="*/ 44762 w 572887"/>
                  <a:gd name="connsiteY17" fmla="*/ 0 h 598829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</a:cxnLst>
                <a:rect l="l" t="t" r="r" b="b"/>
                <a:pathLst>
                  <a:path w="572887" h="598829">
                    <a:moveTo>
                      <a:pt x="44762" y="0"/>
                    </a:moveTo>
                    <a:lnTo>
                      <a:pt x="226952" y="78843"/>
                    </a:lnTo>
                    <a:lnTo>
                      <a:pt x="335979" y="192489"/>
                    </a:lnTo>
                    <a:lnTo>
                      <a:pt x="482303" y="271878"/>
                    </a:lnTo>
                    <a:lnTo>
                      <a:pt x="553471" y="273296"/>
                    </a:lnTo>
                    <a:lnTo>
                      <a:pt x="572886" y="508757"/>
                    </a:lnTo>
                    <a:cubicBezTo>
                      <a:pt x="467657" y="534109"/>
                      <a:pt x="328722" y="573393"/>
                      <a:pt x="223493" y="598745"/>
                    </a:cubicBezTo>
                    <a:cubicBezTo>
                      <a:pt x="216214" y="599350"/>
                      <a:pt x="164608" y="596499"/>
                      <a:pt x="157329" y="597104"/>
                    </a:cubicBezTo>
                    <a:lnTo>
                      <a:pt x="122802" y="591362"/>
                    </a:lnTo>
                    <a:lnTo>
                      <a:pt x="0" y="537338"/>
                    </a:lnTo>
                    <a:lnTo>
                      <a:pt x="16845" y="495552"/>
                    </a:lnTo>
                    <a:lnTo>
                      <a:pt x="69133" y="423441"/>
                    </a:lnTo>
                    <a:lnTo>
                      <a:pt x="50841" y="326859"/>
                    </a:lnTo>
                    <a:lnTo>
                      <a:pt x="39795" y="252905"/>
                    </a:lnTo>
                    <a:lnTo>
                      <a:pt x="21282" y="150808"/>
                    </a:lnTo>
                    <a:lnTo>
                      <a:pt x="23774" y="108899"/>
                    </a:lnTo>
                    <a:lnTo>
                      <a:pt x="13505" y="53723"/>
                    </a:lnTo>
                    <a:lnTo>
                      <a:pt x="44762" y="0"/>
                    </a:lnTo>
                    <a:close/>
                  </a:path>
                </a:pathLst>
              </a:custGeom>
              <a:solidFill>
                <a:sysClr val="windowText" lastClr="000000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2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33" name="Freeform 44">
                <a:extLst>
                  <a:ext uri="{FF2B5EF4-FFF2-40B4-BE49-F238E27FC236}">
                    <a16:creationId xmlns:a16="http://schemas.microsoft.com/office/drawing/2014/main" id="{ADC89FE3-8660-D89D-D049-EEFC900D3DEF}"/>
                  </a:ext>
                </a:extLst>
              </xdr:cNvPr>
              <xdr:cNvSpPr/>
            </xdr:nvSpPr>
            <xdr:spPr>
              <a:xfrm rot="21465783">
                <a:off x="6232161" y="2679245"/>
                <a:ext cx="369831" cy="771817"/>
              </a:xfrm>
              <a:custGeom>
                <a:avLst/>
                <a:gdLst>
                  <a:gd name="connsiteX0" fmla="*/ 0 w 116840"/>
                  <a:gd name="connsiteY0" fmla="*/ 71120 h 243840"/>
                  <a:gd name="connsiteX1" fmla="*/ 76200 w 116840"/>
                  <a:gd name="connsiteY1" fmla="*/ 0 h 243840"/>
                  <a:gd name="connsiteX2" fmla="*/ 111760 w 116840"/>
                  <a:gd name="connsiteY2" fmla="*/ 71120 h 243840"/>
                  <a:gd name="connsiteX3" fmla="*/ 116840 w 116840"/>
                  <a:gd name="connsiteY3" fmla="*/ 243840 h 243840"/>
                  <a:gd name="connsiteX4" fmla="*/ 35560 w 116840"/>
                  <a:gd name="connsiteY4" fmla="*/ 243840 h 243840"/>
                  <a:gd name="connsiteX5" fmla="*/ 0 w 116840"/>
                  <a:gd name="connsiteY5" fmla="*/ 71120 h 24384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116840" h="243840">
                    <a:moveTo>
                      <a:pt x="0" y="71120"/>
                    </a:moveTo>
                    <a:lnTo>
                      <a:pt x="76200" y="0"/>
                    </a:lnTo>
                    <a:lnTo>
                      <a:pt x="111760" y="71120"/>
                    </a:lnTo>
                    <a:lnTo>
                      <a:pt x="116840" y="243840"/>
                    </a:lnTo>
                    <a:lnTo>
                      <a:pt x="35560" y="243840"/>
                    </a:lnTo>
                    <a:lnTo>
                      <a:pt x="0" y="71120"/>
                    </a:lnTo>
                    <a:close/>
                  </a:path>
                </a:pathLst>
              </a:custGeom>
              <a:solidFill>
                <a:sysClr val="windowText" lastClr="000000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2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34" name="Rectangle 133">
                <a:extLst>
                  <a:ext uri="{FF2B5EF4-FFF2-40B4-BE49-F238E27FC236}">
                    <a16:creationId xmlns:a16="http://schemas.microsoft.com/office/drawing/2014/main" id="{D90F345A-95F1-B8A6-2F31-7F59C0D45A3F}"/>
                  </a:ext>
                </a:extLst>
              </xdr:cNvPr>
              <xdr:cNvSpPr/>
            </xdr:nvSpPr>
            <xdr:spPr>
              <a:xfrm>
                <a:off x="6122185" y="2455335"/>
                <a:ext cx="970913" cy="549921"/>
              </a:xfrm>
              <a:prstGeom prst="rect">
                <a:avLst/>
              </a:prstGeom>
              <a:solidFill>
                <a:sysClr val="windowText" lastClr="000000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8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35" name="Rectangle 134">
                <a:extLst>
                  <a:ext uri="{FF2B5EF4-FFF2-40B4-BE49-F238E27FC236}">
                    <a16:creationId xmlns:a16="http://schemas.microsoft.com/office/drawing/2014/main" id="{B1BCB127-AF5E-6931-37E3-3BDA42DA7677}"/>
                  </a:ext>
                </a:extLst>
              </xdr:cNvPr>
              <xdr:cNvSpPr/>
            </xdr:nvSpPr>
            <xdr:spPr>
              <a:xfrm>
                <a:off x="2153296" y="2563091"/>
                <a:ext cx="173017" cy="1712020"/>
              </a:xfrm>
              <a:prstGeom prst="rect">
                <a:avLst/>
              </a:prstGeom>
              <a:solidFill>
                <a:sysClr val="windowText" lastClr="000000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4572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800" b="0" i="0" u="none" strike="noStrike" kern="120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</xdr:grpSp>
        <xdr:pic>
          <xdr:nvPicPr>
            <xdr:cNvPr id="110" name="Picture 109" descr="Tungsten (W) - Atomic Number 74">
              <a:extLst>
                <a:ext uri="{FF2B5EF4-FFF2-40B4-BE49-F238E27FC236}">
                  <a16:creationId xmlns:a16="http://schemas.microsoft.com/office/drawing/2014/main" id="{B75F5B23-4975-7BF0-F53D-D463E2EAEB02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-1917988" y="3281226"/>
              <a:ext cx="294737" cy="32276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1" name="Picture 110" descr="Tungsten (W) - Atomic Number 74">
              <a:extLst>
                <a:ext uri="{FF2B5EF4-FFF2-40B4-BE49-F238E27FC236}">
                  <a16:creationId xmlns:a16="http://schemas.microsoft.com/office/drawing/2014/main" id="{1536DE9E-66AE-6EB9-AAF5-B2A51774F3C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-1709853" y="3281105"/>
              <a:ext cx="294883" cy="32315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sp macro="" textlink="">
        <xdr:nvSpPr>
          <xdr:cNvPr id="94" name="TextBox 93">
            <a:extLst>
              <a:ext uri="{FF2B5EF4-FFF2-40B4-BE49-F238E27FC236}">
                <a16:creationId xmlns:a16="http://schemas.microsoft.com/office/drawing/2014/main" id="{C0FDAA6E-C8DF-5EDF-9AE0-CDD382FD0ABF}"/>
              </a:ext>
            </a:extLst>
          </xdr:cNvPr>
          <xdr:cNvSpPr txBox="1"/>
        </xdr:nvSpPr>
        <xdr:spPr>
          <a:xfrm>
            <a:off x="6320790" y="1800225"/>
            <a:ext cx="3792854" cy="417195"/>
          </a:xfrm>
          <a:prstGeom prst="rect">
            <a:avLst/>
          </a:prstGeom>
          <a:solidFill>
            <a:sysClr val="window" lastClr="FFFFFF"/>
          </a:solidFill>
          <a:ln w="38100" cmpd="sng">
            <a:solidFill>
              <a:srgbClr val="548235"/>
            </a:solidFill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 Black" panose="020B0A04020102020204" pitchFamily="34" charset="0"/>
                <a:ea typeface="+mn-ea"/>
                <a:cs typeface="+mn-cs"/>
              </a:rPr>
              <a:t>Ballscrew-Con</a:t>
            </a:r>
            <a:r>
              <a:rPr kumimoji="0" lang="en-US" sz="1800" b="0" i="0" u="none" strike="noStrike" kern="0" cap="none" spc="0" normalizeH="0" baseline="0" noProof="0">
                <a:ln>
                  <a:noFill/>
                </a:ln>
                <a:solidFill>
                  <a:srgbClr val="548235"/>
                </a:solidFill>
                <a:effectLst/>
                <a:uLnTx/>
                <a:uFillTx/>
                <a:latin typeface="Arial Black" panose="020B0A04020102020204" pitchFamily="34" charset="0"/>
                <a:ea typeface="+mn-ea"/>
                <a:cs typeface="+mn-cs"/>
              </a:rPr>
              <a:t>fang</a:t>
            </a:r>
            <a:r>
              <a:rPr kumimoji="0" lang="en-US" sz="1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 Black" panose="020B0A04020102020204" pitchFamily="34" charset="0"/>
                <a:ea typeface="+mn-ea"/>
                <a:cs typeface="+mn-cs"/>
              </a:rPr>
              <a:t>urator</a:t>
            </a:r>
            <a:endParaRPr kumimoji="0" lang="en-US" sz="18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 Black" panose="020B0A04020102020204" pitchFamily="34" charset="0"/>
              <a:ea typeface="+mn-ea"/>
              <a:cs typeface="+mn-cs"/>
            </a:endParaRPr>
          </a:p>
        </xdr:txBody>
      </xdr:sp>
    </xdr:grpSp>
    <xdr:clientData/>
  </xdr:twoCellAnchor>
  <xdr:twoCellAnchor editAs="oneCell">
    <xdr:from>
      <xdr:col>42</xdr:col>
      <xdr:colOff>535305</xdr:colOff>
      <xdr:row>97</xdr:row>
      <xdr:rowOff>64135</xdr:rowOff>
    </xdr:from>
    <xdr:to>
      <xdr:col>48</xdr:col>
      <xdr:colOff>40224</xdr:colOff>
      <xdr:row>103</xdr:row>
      <xdr:rowOff>115625</xdr:rowOff>
    </xdr:to>
    <xdr:pic>
      <xdr:nvPicPr>
        <xdr:cNvPr id="2" name="FangPrintLogo">
          <a:extLst>
            <a:ext uri="{FF2B5EF4-FFF2-40B4-BE49-F238E27FC236}">
              <a16:creationId xmlns:a16="http://schemas.microsoft.com/office/drawing/2014/main" id="{FE2694CA-328C-4C0A-AB98-71889238D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604730" y="16456660"/>
          <a:ext cx="2857719" cy="1200205"/>
        </a:xfrm>
        <a:prstGeom prst="rect">
          <a:avLst/>
        </a:prstGeom>
      </xdr:spPr>
    </xdr:pic>
    <xdr:clientData/>
  </xdr:twoCellAnchor>
  <xdr:twoCellAnchor editAs="oneCell">
    <xdr:from>
      <xdr:col>26</xdr:col>
      <xdr:colOff>161441</xdr:colOff>
      <xdr:row>55</xdr:row>
      <xdr:rowOff>134804</xdr:rowOff>
    </xdr:from>
    <xdr:to>
      <xdr:col>28</xdr:col>
      <xdr:colOff>777401</xdr:colOff>
      <xdr:row>60</xdr:row>
      <xdr:rowOff>58313</xdr:rowOff>
    </xdr:to>
    <xdr:grpSp>
      <xdr:nvGrpSpPr>
        <xdr:cNvPr id="6" name="Fang2thLogo">
          <a:extLst>
            <a:ext uri="{FF2B5EF4-FFF2-40B4-BE49-F238E27FC236}">
              <a16:creationId xmlns:a16="http://schemas.microsoft.com/office/drawing/2014/main" id="{00F4FA72-DAE5-5AFD-1D22-A905046AA9B5}"/>
            </a:ext>
          </a:extLst>
        </xdr:cNvPr>
        <xdr:cNvGrpSpPr>
          <a:grpSpLocks noChangeAspect="1"/>
        </xdr:cNvGrpSpPr>
      </xdr:nvGrpSpPr>
      <xdr:grpSpPr>
        <a:xfrm>
          <a:off x="22594721" y="10170344"/>
          <a:ext cx="2538105" cy="822669"/>
          <a:chOff x="-2909004" y="3112990"/>
          <a:chExt cx="1819834" cy="565285"/>
        </a:xfrm>
      </xdr:grpSpPr>
      <xdr:sp macro="" textlink="">
        <xdr:nvSpPr>
          <xdr:cNvPr id="8" name="Rectangle 7">
            <a:extLst>
              <a:ext uri="{FF2B5EF4-FFF2-40B4-BE49-F238E27FC236}">
                <a16:creationId xmlns:a16="http://schemas.microsoft.com/office/drawing/2014/main" id="{225942DC-FF12-C06D-E965-8209F0DD49A9}"/>
              </a:ext>
            </a:extLst>
          </xdr:cNvPr>
          <xdr:cNvSpPr/>
        </xdr:nvSpPr>
        <xdr:spPr>
          <a:xfrm>
            <a:off x="-2909004" y="3180821"/>
            <a:ext cx="1819834" cy="497454"/>
          </a:xfrm>
          <a:prstGeom prst="rect">
            <a:avLst/>
          </a:prstGeom>
          <a:solidFill>
            <a:srgbClr val="548235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4572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800" b="0" i="0" u="none" strike="noStrike" kern="120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9" name="Rectangle 8">
            <a:extLst>
              <a:ext uri="{FF2B5EF4-FFF2-40B4-BE49-F238E27FC236}">
                <a16:creationId xmlns:a16="http://schemas.microsoft.com/office/drawing/2014/main" id="{8F609CB5-E8EE-1DD2-1CE9-FA6E861C94E0}"/>
              </a:ext>
            </a:extLst>
          </xdr:cNvPr>
          <xdr:cNvSpPr/>
        </xdr:nvSpPr>
        <xdr:spPr>
          <a:xfrm>
            <a:off x="-2889149" y="3200351"/>
            <a:ext cx="1775164" cy="457530"/>
          </a:xfrm>
          <a:prstGeom prst="rect">
            <a:avLst/>
          </a:prstGeom>
          <a:solidFill>
            <a:srgbClr val="FFFFFF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4572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800" b="0" i="0" u="none" strike="noStrike" kern="120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2E3FFBA5-D958-418E-378B-4B54128CB8A5}"/>
              </a:ext>
            </a:extLst>
          </xdr:cNvPr>
          <xdr:cNvSpPr/>
        </xdr:nvSpPr>
        <xdr:spPr>
          <a:xfrm>
            <a:off x="-2872632" y="3214396"/>
            <a:ext cx="818129" cy="429439"/>
          </a:xfrm>
          <a:prstGeom prst="rect">
            <a:avLst/>
          </a:prstGeom>
          <a:solidFill>
            <a:srgbClr val="70AD47">
              <a:lumMod val="75000"/>
            </a:srgb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4572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800" b="0" i="0" u="none" strike="noStrike" kern="120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1" name="Freeform 7">
            <a:extLst>
              <a:ext uri="{FF2B5EF4-FFF2-40B4-BE49-F238E27FC236}">
                <a16:creationId xmlns:a16="http://schemas.microsoft.com/office/drawing/2014/main" id="{3DDDC733-5919-2B73-1C6A-A3B8384D509B}"/>
              </a:ext>
            </a:extLst>
          </xdr:cNvPr>
          <xdr:cNvSpPr/>
        </xdr:nvSpPr>
        <xdr:spPr>
          <a:xfrm>
            <a:off x="-2815687" y="3287848"/>
            <a:ext cx="137724" cy="252495"/>
          </a:xfrm>
          <a:custGeom>
            <a:avLst/>
            <a:gdLst>
              <a:gd name="connsiteX0" fmla="*/ 158496 w 676656"/>
              <a:gd name="connsiteY0" fmla="*/ 188976 h 1240536"/>
              <a:gd name="connsiteX1" fmla="*/ 518160 w 676656"/>
              <a:gd name="connsiteY1" fmla="*/ 0 h 1240536"/>
              <a:gd name="connsiteX2" fmla="*/ 676656 w 676656"/>
              <a:gd name="connsiteY2" fmla="*/ 161544 h 1240536"/>
              <a:gd name="connsiteX3" fmla="*/ 499872 w 676656"/>
              <a:gd name="connsiteY3" fmla="*/ 234696 h 1240536"/>
              <a:gd name="connsiteX4" fmla="*/ 402336 w 676656"/>
              <a:gd name="connsiteY4" fmla="*/ 128016 h 1240536"/>
              <a:gd name="connsiteX5" fmla="*/ 323088 w 676656"/>
              <a:gd name="connsiteY5" fmla="*/ 170688 h 1240536"/>
              <a:gd name="connsiteX6" fmla="*/ 323088 w 676656"/>
              <a:gd name="connsiteY6" fmla="*/ 396240 h 1240536"/>
              <a:gd name="connsiteX7" fmla="*/ 542544 w 676656"/>
              <a:gd name="connsiteY7" fmla="*/ 396240 h 1240536"/>
              <a:gd name="connsiteX8" fmla="*/ 542544 w 676656"/>
              <a:gd name="connsiteY8" fmla="*/ 463296 h 1240536"/>
              <a:gd name="connsiteX9" fmla="*/ 326136 w 676656"/>
              <a:gd name="connsiteY9" fmla="*/ 463296 h 1240536"/>
              <a:gd name="connsiteX10" fmla="*/ 326136 w 676656"/>
              <a:gd name="connsiteY10" fmla="*/ 1033272 h 1240536"/>
              <a:gd name="connsiteX11" fmla="*/ 387096 w 676656"/>
              <a:gd name="connsiteY11" fmla="*/ 1100328 h 1240536"/>
              <a:gd name="connsiteX12" fmla="*/ 237744 w 676656"/>
              <a:gd name="connsiteY12" fmla="*/ 1240536 h 1240536"/>
              <a:gd name="connsiteX13" fmla="*/ 91440 w 676656"/>
              <a:gd name="connsiteY13" fmla="*/ 1088136 h 1240536"/>
              <a:gd name="connsiteX14" fmla="*/ 158496 w 676656"/>
              <a:gd name="connsiteY14" fmla="*/ 1024128 h 1240536"/>
              <a:gd name="connsiteX15" fmla="*/ 158496 w 676656"/>
              <a:gd name="connsiteY15" fmla="*/ 454152 h 1240536"/>
              <a:gd name="connsiteX16" fmla="*/ 0 w 676656"/>
              <a:gd name="connsiteY16" fmla="*/ 454152 h 1240536"/>
              <a:gd name="connsiteX17" fmla="*/ 0 w 676656"/>
              <a:gd name="connsiteY17" fmla="*/ 396240 h 1240536"/>
              <a:gd name="connsiteX18" fmla="*/ 161544 w 676656"/>
              <a:gd name="connsiteY18" fmla="*/ 396240 h 1240536"/>
              <a:gd name="connsiteX19" fmla="*/ 158496 w 676656"/>
              <a:gd name="connsiteY19" fmla="*/ 188976 h 12405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</a:cxnLst>
            <a:rect l="l" t="t" r="r" b="b"/>
            <a:pathLst>
              <a:path w="676656" h="1240536">
                <a:moveTo>
                  <a:pt x="158496" y="188976"/>
                </a:moveTo>
                <a:lnTo>
                  <a:pt x="518160" y="0"/>
                </a:lnTo>
                <a:lnTo>
                  <a:pt x="676656" y="161544"/>
                </a:lnTo>
                <a:lnTo>
                  <a:pt x="499872" y="234696"/>
                </a:lnTo>
                <a:lnTo>
                  <a:pt x="402336" y="128016"/>
                </a:lnTo>
                <a:lnTo>
                  <a:pt x="323088" y="170688"/>
                </a:lnTo>
                <a:lnTo>
                  <a:pt x="323088" y="396240"/>
                </a:lnTo>
                <a:lnTo>
                  <a:pt x="542544" y="396240"/>
                </a:lnTo>
                <a:lnTo>
                  <a:pt x="542544" y="463296"/>
                </a:lnTo>
                <a:lnTo>
                  <a:pt x="326136" y="463296"/>
                </a:lnTo>
                <a:lnTo>
                  <a:pt x="326136" y="1033272"/>
                </a:lnTo>
                <a:lnTo>
                  <a:pt x="387096" y="1100328"/>
                </a:lnTo>
                <a:lnTo>
                  <a:pt x="237744" y="1240536"/>
                </a:lnTo>
                <a:lnTo>
                  <a:pt x="91440" y="1088136"/>
                </a:lnTo>
                <a:lnTo>
                  <a:pt x="158496" y="1024128"/>
                </a:lnTo>
                <a:lnTo>
                  <a:pt x="158496" y="454152"/>
                </a:lnTo>
                <a:lnTo>
                  <a:pt x="0" y="454152"/>
                </a:lnTo>
                <a:lnTo>
                  <a:pt x="0" y="396240"/>
                </a:lnTo>
                <a:lnTo>
                  <a:pt x="161544" y="396240"/>
                </a:lnTo>
                <a:lnTo>
                  <a:pt x="158496" y="188976"/>
                </a:lnTo>
                <a:close/>
              </a:path>
            </a:pathLst>
          </a:custGeom>
          <a:solidFill>
            <a:sysClr val="window" lastClr="FFFFFF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4572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800" b="0" i="0" u="none" strike="noStrike" kern="120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2" name="Freeform 8">
            <a:extLst>
              <a:ext uri="{FF2B5EF4-FFF2-40B4-BE49-F238E27FC236}">
                <a16:creationId xmlns:a16="http://schemas.microsoft.com/office/drawing/2014/main" id="{980D3402-46DB-0FBA-6282-723F228542DB}"/>
              </a:ext>
            </a:extLst>
          </xdr:cNvPr>
          <xdr:cNvSpPr/>
        </xdr:nvSpPr>
        <xdr:spPr>
          <a:xfrm>
            <a:off x="-2655680" y="3365396"/>
            <a:ext cx="140826" cy="176808"/>
          </a:xfrm>
          <a:custGeom>
            <a:avLst/>
            <a:gdLst>
              <a:gd name="connsiteX0" fmla="*/ 82296 w 685800"/>
              <a:gd name="connsiteY0" fmla="*/ 9144 h 859536"/>
              <a:gd name="connsiteX1" fmla="*/ 152400 w 685800"/>
              <a:gd name="connsiteY1" fmla="*/ 67056 h 859536"/>
              <a:gd name="connsiteX2" fmla="*/ 362712 w 685800"/>
              <a:gd name="connsiteY2" fmla="*/ 67056 h 859536"/>
              <a:gd name="connsiteX3" fmla="*/ 481584 w 685800"/>
              <a:gd name="connsiteY3" fmla="*/ 0 h 859536"/>
              <a:gd name="connsiteX4" fmla="*/ 618744 w 685800"/>
              <a:gd name="connsiteY4" fmla="*/ 149352 h 859536"/>
              <a:gd name="connsiteX5" fmla="*/ 618744 w 685800"/>
              <a:gd name="connsiteY5" fmla="*/ 637032 h 859536"/>
              <a:gd name="connsiteX6" fmla="*/ 685800 w 685800"/>
              <a:gd name="connsiteY6" fmla="*/ 707136 h 859536"/>
              <a:gd name="connsiteX7" fmla="*/ 524256 w 685800"/>
              <a:gd name="connsiteY7" fmla="*/ 847344 h 859536"/>
              <a:gd name="connsiteX8" fmla="*/ 405384 w 685800"/>
              <a:gd name="connsiteY8" fmla="*/ 743712 h 859536"/>
              <a:gd name="connsiteX9" fmla="*/ 185928 w 685800"/>
              <a:gd name="connsiteY9" fmla="*/ 859536 h 859536"/>
              <a:gd name="connsiteX10" fmla="*/ 0 w 685800"/>
              <a:gd name="connsiteY10" fmla="*/ 667512 h 859536"/>
              <a:gd name="connsiteX11" fmla="*/ 0 w 685800"/>
              <a:gd name="connsiteY11" fmla="*/ 423672 h 859536"/>
              <a:gd name="connsiteX12" fmla="*/ 155448 w 685800"/>
              <a:gd name="connsiteY12" fmla="*/ 262128 h 859536"/>
              <a:gd name="connsiteX13" fmla="*/ 3048 w 685800"/>
              <a:gd name="connsiteY13" fmla="*/ 91440 h 859536"/>
              <a:gd name="connsiteX14" fmla="*/ 82296 w 685800"/>
              <a:gd name="connsiteY14" fmla="*/ 9144 h 859536"/>
              <a:gd name="connsiteX0" fmla="*/ 88392 w 691896"/>
              <a:gd name="connsiteY0" fmla="*/ 9144 h 859536"/>
              <a:gd name="connsiteX1" fmla="*/ 158496 w 691896"/>
              <a:gd name="connsiteY1" fmla="*/ 67056 h 859536"/>
              <a:gd name="connsiteX2" fmla="*/ 368808 w 691896"/>
              <a:gd name="connsiteY2" fmla="*/ 67056 h 859536"/>
              <a:gd name="connsiteX3" fmla="*/ 487680 w 691896"/>
              <a:gd name="connsiteY3" fmla="*/ 0 h 859536"/>
              <a:gd name="connsiteX4" fmla="*/ 624840 w 691896"/>
              <a:gd name="connsiteY4" fmla="*/ 149352 h 859536"/>
              <a:gd name="connsiteX5" fmla="*/ 624840 w 691896"/>
              <a:gd name="connsiteY5" fmla="*/ 637032 h 859536"/>
              <a:gd name="connsiteX6" fmla="*/ 691896 w 691896"/>
              <a:gd name="connsiteY6" fmla="*/ 707136 h 859536"/>
              <a:gd name="connsiteX7" fmla="*/ 530352 w 691896"/>
              <a:gd name="connsiteY7" fmla="*/ 847344 h 859536"/>
              <a:gd name="connsiteX8" fmla="*/ 411480 w 691896"/>
              <a:gd name="connsiteY8" fmla="*/ 743712 h 859536"/>
              <a:gd name="connsiteX9" fmla="*/ 192024 w 691896"/>
              <a:gd name="connsiteY9" fmla="*/ 859536 h 859536"/>
              <a:gd name="connsiteX10" fmla="*/ 6096 w 691896"/>
              <a:gd name="connsiteY10" fmla="*/ 667512 h 859536"/>
              <a:gd name="connsiteX11" fmla="*/ 6096 w 691896"/>
              <a:gd name="connsiteY11" fmla="*/ 423672 h 859536"/>
              <a:gd name="connsiteX12" fmla="*/ 161544 w 691896"/>
              <a:gd name="connsiteY12" fmla="*/ 262128 h 859536"/>
              <a:gd name="connsiteX13" fmla="*/ 0 w 691896"/>
              <a:gd name="connsiteY13" fmla="*/ 109728 h 859536"/>
              <a:gd name="connsiteX14" fmla="*/ 88392 w 691896"/>
              <a:gd name="connsiteY14" fmla="*/ 9144 h 859536"/>
              <a:gd name="connsiteX0" fmla="*/ 88392 w 691896"/>
              <a:gd name="connsiteY0" fmla="*/ 9144 h 859536"/>
              <a:gd name="connsiteX1" fmla="*/ 158496 w 691896"/>
              <a:gd name="connsiteY1" fmla="*/ 67056 h 859536"/>
              <a:gd name="connsiteX2" fmla="*/ 368808 w 691896"/>
              <a:gd name="connsiteY2" fmla="*/ 67056 h 859536"/>
              <a:gd name="connsiteX3" fmla="*/ 487680 w 691896"/>
              <a:gd name="connsiteY3" fmla="*/ 0 h 859536"/>
              <a:gd name="connsiteX4" fmla="*/ 624840 w 691896"/>
              <a:gd name="connsiteY4" fmla="*/ 149352 h 859536"/>
              <a:gd name="connsiteX5" fmla="*/ 624840 w 691896"/>
              <a:gd name="connsiteY5" fmla="*/ 637032 h 859536"/>
              <a:gd name="connsiteX6" fmla="*/ 691896 w 691896"/>
              <a:gd name="connsiteY6" fmla="*/ 707136 h 859536"/>
              <a:gd name="connsiteX7" fmla="*/ 530352 w 691896"/>
              <a:gd name="connsiteY7" fmla="*/ 847344 h 859536"/>
              <a:gd name="connsiteX8" fmla="*/ 411480 w 691896"/>
              <a:gd name="connsiteY8" fmla="*/ 752856 h 859536"/>
              <a:gd name="connsiteX9" fmla="*/ 192024 w 691896"/>
              <a:gd name="connsiteY9" fmla="*/ 859536 h 859536"/>
              <a:gd name="connsiteX10" fmla="*/ 6096 w 691896"/>
              <a:gd name="connsiteY10" fmla="*/ 667512 h 859536"/>
              <a:gd name="connsiteX11" fmla="*/ 6096 w 691896"/>
              <a:gd name="connsiteY11" fmla="*/ 423672 h 859536"/>
              <a:gd name="connsiteX12" fmla="*/ 161544 w 691896"/>
              <a:gd name="connsiteY12" fmla="*/ 262128 h 859536"/>
              <a:gd name="connsiteX13" fmla="*/ 0 w 691896"/>
              <a:gd name="connsiteY13" fmla="*/ 109728 h 859536"/>
              <a:gd name="connsiteX14" fmla="*/ 88392 w 691896"/>
              <a:gd name="connsiteY14" fmla="*/ 9144 h 859536"/>
              <a:gd name="connsiteX0" fmla="*/ 88392 w 691896"/>
              <a:gd name="connsiteY0" fmla="*/ 9144 h 862584"/>
              <a:gd name="connsiteX1" fmla="*/ 158496 w 691896"/>
              <a:gd name="connsiteY1" fmla="*/ 67056 h 862584"/>
              <a:gd name="connsiteX2" fmla="*/ 368808 w 691896"/>
              <a:gd name="connsiteY2" fmla="*/ 67056 h 862584"/>
              <a:gd name="connsiteX3" fmla="*/ 487680 w 691896"/>
              <a:gd name="connsiteY3" fmla="*/ 0 h 862584"/>
              <a:gd name="connsiteX4" fmla="*/ 624840 w 691896"/>
              <a:gd name="connsiteY4" fmla="*/ 149352 h 862584"/>
              <a:gd name="connsiteX5" fmla="*/ 624840 w 691896"/>
              <a:gd name="connsiteY5" fmla="*/ 637032 h 862584"/>
              <a:gd name="connsiteX6" fmla="*/ 691896 w 691896"/>
              <a:gd name="connsiteY6" fmla="*/ 707136 h 862584"/>
              <a:gd name="connsiteX7" fmla="*/ 542544 w 691896"/>
              <a:gd name="connsiteY7" fmla="*/ 862584 h 862584"/>
              <a:gd name="connsiteX8" fmla="*/ 411480 w 691896"/>
              <a:gd name="connsiteY8" fmla="*/ 752856 h 862584"/>
              <a:gd name="connsiteX9" fmla="*/ 192024 w 691896"/>
              <a:gd name="connsiteY9" fmla="*/ 859536 h 862584"/>
              <a:gd name="connsiteX10" fmla="*/ 6096 w 691896"/>
              <a:gd name="connsiteY10" fmla="*/ 667512 h 862584"/>
              <a:gd name="connsiteX11" fmla="*/ 6096 w 691896"/>
              <a:gd name="connsiteY11" fmla="*/ 423672 h 862584"/>
              <a:gd name="connsiteX12" fmla="*/ 161544 w 691896"/>
              <a:gd name="connsiteY12" fmla="*/ 262128 h 862584"/>
              <a:gd name="connsiteX13" fmla="*/ 0 w 691896"/>
              <a:gd name="connsiteY13" fmla="*/ 109728 h 862584"/>
              <a:gd name="connsiteX14" fmla="*/ 88392 w 691896"/>
              <a:gd name="connsiteY14" fmla="*/ 9144 h 862584"/>
              <a:gd name="connsiteX0" fmla="*/ 88392 w 691896"/>
              <a:gd name="connsiteY0" fmla="*/ 9144 h 868680"/>
              <a:gd name="connsiteX1" fmla="*/ 158496 w 691896"/>
              <a:gd name="connsiteY1" fmla="*/ 67056 h 868680"/>
              <a:gd name="connsiteX2" fmla="*/ 368808 w 691896"/>
              <a:gd name="connsiteY2" fmla="*/ 67056 h 868680"/>
              <a:gd name="connsiteX3" fmla="*/ 487680 w 691896"/>
              <a:gd name="connsiteY3" fmla="*/ 0 h 868680"/>
              <a:gd name="connsiteX4" fmla="*/ 624840 w 691896"/>
              <a:gd name="connsiteY4" fmla="*/ 149352 h 868680"/>
              <a:gd name="connsiteX5" fmla="*/ 624840 w 691896"/>
              <a:gd name="connsiteY5" fmla="*/ 637032 h 868680"/>
              <a:gd name="connsiteX6" fmla="*/ 691896 w 691896"/>
              <a:gd name="connsiteY6" fmla="*/ 707136 h 868680"/>
              <a:gd name="connsiteX7" fmla="*/ 542544 w 691896"/>
              <a:gd name="connsiteY7" fmla="*/ 862584 h 868680"/>
              <a:gd name="connsiteX8" fmla="*/ 411480 w 691896"/>
              <a:gd name="connsiteY8" fmla="*/ 752856 h 868680"/>
              <a:gd name="connsiteX9" fmla="*/ 207264 w 691896"/>
              <a:gd name="connsiteY9" fmla="*/ 868680 h 868680"/>
              <a:gd name="connsiteX10" fmla="*/ 6096 w 691896"/>
              <a:gd name="connsiteY10" fmla="*/ 667512 h 868680"/>
              <a:gd name="connsiteX11" fmla="*/ 6096 w 691896"/>
              <a:gd name="connsiteY11" fmla="*/ 423672 h 868680"/>
              <a:gd name="connsiteX12" fmla="*/ 161544 w 691896"/>
              <a:gd name="connsiteY12" fmla="*/ 262128 h 868680"/>
              <a:gd name="connsiteX13" fmla="*/ 0 w 691896"/>
              <a:gd name="connsiteY13" fmla="*/ 109728 h 868680"/>
              <a:gd name="connsiteX14" fmla="*/ 88392 w 691896"/>
              <a:gd name="connsiteY14" fmla="*/ 9144 h 86868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</a:cxnLst>
            <a:rect l="l" t="t" r="r" b="b"/>
            <a:pathLst>
              <a:path w="691896" h="868680">
                <a:moveTo>
                  <a:pt x="88392" y="9144"/>
                </a:moveTo>
                <a:lnTo>
                  <a:pt x="158496" y="67056"/>
                </a:lnTo>
                <a:lnTo>
                  <a:pt x="368808" y="67056"/>
                </a:lnTo>
                <a:lnTo>
                  <a:pt x="487680" y="0"/>
                </a:lnTo>
                <a:lnTo>
                  <a:pt x="624840" y="149352"/>
                </a:lnTo>
                <a:lnTo>
                  <a:pt x="624840" y="637032"/>
                </a:lnTo>
                <a:lnTo>
                  <a:pt x="691896" y="707136"/>
                </a:lnTo>
                <a:lnTo>
                  <a:pt x="542544" y="862584"/>
                </a:lnTo>
                <a:lnTo>
                  <a:pt x="411480" y="752856"/>
                </a:lnTo>
                <a:lnTo>
                  <a:pt x="207264" y="868680"/>
                </a:lnTo>
                <a:lnTo>
                  <a:pt x="6096" y="667512"/>
                </a:lnTo>
                <a:lnTo>
                  <a:pt x="6096" y="423672"/>
                </a:lnTo>
                <a:lnTo>
                  <a:pt x="161544" y="262128"/>
                </a:lnTo>
                <a:lnTo>
                  <a:pt x="0" y="109728"/>
                </a:lnTo>
                <a:lnTo>
                  <a:pt x="88392" y="9144"/>
                </a:lnTo>
                <a:close/>
              </a:path>
            </a:pathLst>
          </a:custGeom>
          <a:solidFill>
            <a:sysClr val="window" lastClr="FFFFFF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4572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800" b="0" i="0" u="none" strike="noStrike" kern="120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3" name="Freeform 9">
            <a:extLst>
              <a:ext uri="{FF2B5EF4-FFF2-40B4-BE49-F238E27FC236}">
                <a16:creationId xmlns:a16="http://schemas.microsoft.com/office/drawing/2014/main" id="{194A07F5-9F8A-3CF0-650A-62F351723B47}"/>
              </a:ext>
            </a:extLst>
          </xdr:cNvPr>
          <xdr:cNvSpPr/>
        </xdr:nvSpPr>
        <xdr:spPr>
          <a:xfrm>
            <a:off x="-2630194" y="3391452"/>
            <a:ext cx="68862" cy="124076"/>
          </a:xfrm>
          <a:custGeom>
            <a:avLst/>
            <a:gdLst>
              <a:gd name="connsiteX0" fmla="*/ 0 w 338328"/>
              <a:gd name="connsiteY0" fmla="*/ 33528 h 609600"/>
              <a:gd name="connsiteX1" fmla="*/ 228600 w 338328"/>
              <a:gd name="connsiteY1" fmla="*/ 249936 h 609600"/>
              <a:gd name="connsiteX2" fmla="*/ 179832 w 338328"/>
              <a:gd name="connsiteY2" fmla="*/ 280416 h 609600"/>
              <a:gd name="connsiteX3" fmla="*/ 82296 w 338328"/>
              <a:gd name="connsiteY3" fmla="*/ 182880 h 609600"/>
              <a:gd name="connsiteX4" fmla="*/ 51816 w 338328"/>
              <a:gd name="connsiteY4" fmla="*/ 204216 h 609600"/>
              <a:gd name="connsiteX5" fmla="*/ 51816 w 338328"/>
              <a:gd name="connsiteY5" fmla="*/ 469392 h 609600"/>
              <a:gd name="connsiteX6" fmla="*/ 198120 w 338328"/>
              <a:gd name="connsiteY6" fmla="*/ 609600 h 609600"/>
              <a:gd name="connsiteX7" fmla="*/ 338328 w 338328"/>
              <a:gd name="connsiteY7" fmla="*/ 527304 h 609600"/>
              <a:gd name="connsiteX8" fmla="*/ 338328 w 338328"/>
              <a:gd name="connsiteY8" fmla="*/ 97536 h 609600"/>
              <a:gd name="connsiteX9" fmla="*/ 231648 w 338328"/>
              <a:gd name="connsiteY9" fmla="*/ 0 h 609600"/>
              <a:gd name="connsiteX10" fmla="*/ 103632 w 338328"/>
              <a:gd name="connsiteY10" fmla="*/ 6096 h 609600"/>
              <a:gd name="connsiteX11" fmla="*/ 0 w 338328"/>
              <a:gd name="connsiteY11" fmla="*/ 33528 h 609600"/>
              <a:gd name="connsiteX0" fmla="*/ 0 w 338328"/>
              <a:gd name="connsiteY0" fmla="*/ 33528 h 609600"/>
              <a:gd name="connsiteX1" fmla="*/ 228600 w 338328"/>
              <a:gd name="connsiteY1" fmla="*/ 249936 h 609600"/>
              <a:gd name="connsiteX2" fmla="*/ 179832 w 338328"/>
              <a:gd name="connsiteY2" fmla="*/ 280416 h 609600"/>
              <a:gd name="connsiteX3" fmla="*/ 82296 w 338328"/>
              <a:gd name="connsiteY3" fmla="*/ 182880 h 609600"/>
              <a:gd name="connsiteX4" fmla="*/ 51816 w 338328"/>
              <a:gd name="connsiteY4" fmla="*/ 204216 h 609600"/>
              <a:gd name="connsiteX5" fmla="*/ 51816 w 338328"/>
              <a:gd name="connsiteY5" fmla="*/ 469392 h 609600"/>
              <a:gd name="connsiteX6" fmla="*/ 198120 w 338328"/>
              <a:gd name="connsiteY6" fmla="*/ 609600 h 609600"/>
              <a:gd name="connsiteX7" fmla="*/ 338328 w 338328"/>
              <a:gd name="connsiteY7" fmla="*/ 527304 h 609600"/>
              <a:gd name="connsiteX8" fmla="*/ 338328 w 338328"/>
              <a:gd name="connsiteY8" fmla="*/ 97536 h 609600"/>
              <a:gd name="connsiteX9" fmla="*/ 231648 w 338328"/>
              <a:gd name="connsiteY9" fmla="*/ 0 h 609600"/>
              <a:gd name="connsiteX10" fmla="*/ 18288 w 338328"/>
              <a:gd name="connsiteY10" fmla="*/ 6096 h 609600"/>
              <a:gd name="connsiteX11" fmla="*/ 0 w 338328"/>
              <a:gd name="connsiteY11" fmla="*/ 33528 h 609600"/>
              <a:gd name="connsiteX0" fmla="*/ 0 w 338328"/>
              <a:gd name="connsiteY0" fmla="*/ 24384 h 609600"/>
              <a:gd name="connsiteX1" fmla="*/ 228600 w 338328"/>
              <a:gd name="connsiteY1" fmla="*/ 249936 h 609600"/>
              <a:gd name="connsiteX2" fmla="*/ 179832 w 338328"/>
              <a:gd name="connsiteY2" fmla="*/ 280416 h 609600"/>
              <a:gd name="connsiteX3" fmla="*/ 82296 w 338328"/>
              <a:gd name="connsiteY3" fmla="*/ 182880 h 609600"/>
              <a:gd name="connsiteX4" fmla="*/ 51816 w 338328"/>
              <a:gd name="connsiteY4" fmla="*/ 204216 h 609600"/>
              <a:gd name="connsiteX5" fmla="*/ 51816 w 338328"/>
              <a:gd name="connsiteY5" fmla="*/ 469392 h 609600"/>
              <a:gd name="connsiteX6" fmla="*/ 198120 w 338328"/>
              <a:gd name="connsiteY6" fmla="*/ 609600 h 609600"/>
              <a:gd name="connsiteX7" fmla="*/ 338328 w 338328"/>
              <a:gd name="connsiteY7" fmla="*/ 527304 h 609600"/>
              <a:gd name="connsiteX8" fmla="*/ 338328 w 338328"/>
              <a:gd name="connsiteY8" fmla="*/ 97536 h 609600"/>
              <a:gd name="connsiteX9" fmla="*/ 231648 w 338328"/>
              <a:gd name="connsiteY9" fmla="*/ 0 h 609600"/>
              <a:gd name="connsiteX10" fmla="*/ 18288 w 338328"/>
              <a:gd name="connsiteY10" fmla="*/ 6096 h 609600"/>
              <a:gd name="connsiteX11" fmla="*/ 0 w 338328"/>
              <a:gd name="connsiteY11" fmla="*/ 24384 h 6096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338328" h="609600">
                <a:moveTo>
                  <a:pt x="0" y="24384"/>
                </a:moveTo>
                <a:lnTo>
                  <a:pt x="228600" y="249936"/>
                </a:lnTo>
                <a:lnTo>
                  <a:pt x="179832" y="280416"/>
                </a:lnTo>
                <a:lnTo>
                  <a:pt x="82296" y="182880"/>
                </a:lnTo>
                <a:lnTo>
                  <a:pt x="51816" y="204216"/>
                </a:lnTo>
                <a:lnTo>
                  <a:pt x="51816" y="469392"/>
                </a:lnTo>
                <a:lnTo>
                  <a:pt x="198120" y="609600"/>
                </a:lnTo>
                <a:lnTo>
                  <a:pt x="338328" y="527304"/>
                </a:lnTo>
                <a:lnTo>
                  <a:pt x="338328" y="97536"/>
                </a:lnTo>
                <a:lnTo>
                  <a:pt x="231648" y="0"/>
                </a:lnTo>
                <a:lnTo>
                  <a:pt x="18288" y="6096"/>
                </a:lnTo>
                <a:lnTo>
                  <a:pt x="0" y="24384"/>
                </a:lnTo>
                <a:close/>
              </a:path>
            </a:pathLst>
          </a:custGeom>
          <a:solidFill>
            <a:srgbClr val="70AD47">
              <a:lumMod val="75000"/>
            </a:srgb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4572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800" b="0" i="0" u="none" strike="noStrike" kern="120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4" name="Freeform 10">
            <a:extLst>
              <a:ext uri="{FF2B5EF4-FFF2-40B4-BE49-F238E27FC236}">
                <a16:creationId xmlns:a16="http://schemas.microsoft.com/office/drawing/2014/main" id="{7A1CD858-3426-AA4B-98E1-230FBD3A202A}"/>
              </a:ext>
            </a:extLst>
          </xdr:cNvPr>
          <xdr:cNvSpPr/>
        </xdr:nvSpPr>
        <xdr:spPr>
          <a:xfrm>
            <a:off x="-2465793" y="3369738"/>
            <a:ext cx="161919" cy="173086"/>
          </a:xfrm>
          <a:custGeom>
            <a:avLst/>
            <a:gdLst>
              <a:gd name="connsiteX0" fmla="*/ 0 w 795528"/>
              <a:gd name="connsiteY0" fmla="*/ 161544 h 850392"/>
              <a:gd name="connsiteX1" fmla="*/ 73152 w 795528"/>
              <a:gd name="connsiteY1" fmla="*/ 161544 h 850392"/>
              <a:gd name="connsiteX2" fmla="*/ 112776 w 795528"/>
              <a:gd name="connsiteY2" fmla="*/ 213360 h 850392"/>
              <a:gd name="connsiteX3" fmla="*/ 112776 w 795528"/>
              <a:gd name="connsiteY3" fmla="*/ 621792 h 850392"/>
              <a:gd name="connsiteX4" fmla="*/ 42672 w 795528"/>
              <a:gd name="connsiteY4" fmla="*/ 694944 h 850392"/>
              <a:gd name="connsiteX5" fmla="*/ 201168 w 795528"/>
              <a:gd name="connsiteY5" fmla="*/ 850392 h 850392"/>
              <a:gd name="connsiteX6" fmla="*/ 356616 w 795528"/>
              <a:gd name="connsiteY6" fmla="*/ 688848 h 850392"/>
              <a:gd name="connsiteX7" fmla="*/ 274320 w 795528"/>
              <a:gd name="connsiteY7" fmla="*/ 612648 h 850392"/>
              <a:gd name="connsiteX8" fmla="*/ 274320 w 795528"/>
              <a:gd name="connsiteY8" fmla="*/ 158496 h 850392"/>
              <a:gd name="connsiteX9" fmla="*/ 426720 w 795528"/>
              <a:gd name="connsiteY9" fmla="*/ 115824 h 850392"/>
              <a:gd name="connsiteX10" fmla="*/ 566928 w 795528"/>
              <a:gd name="connsiteY10" fmla="*/ 213360 h 850392"/>
              <a:gd name="connsiteX11" fmla="*/ 566928 w 795528"/>
              <a:gd name="connsiteY11" fmla="*/ 627888 h 850392"/>
              <a:gd name="connsiteX12" fmla="*/ 499872 w 795528"/>
              <a:gd name="connsiteY12" fmla="*/ 707136 h 850392"/>
              <a:gd name="connsiteX13" fmla="*/ 640080 w 795528"/>
              <a:gd name="connsiteY13" fmla="*/ 847344 h 850392"/>
              <a:gd name="connsiteX14" fmla="*/ 795528 w 795528"/>
              <a:gd name="connsiteY14" fmla="*/ 691896 h 850392"/>
              <a:gd name="connsiteX15" fmla="*/ 737616 w 795528"/>
              <a:gd name="connsiteY15" fmla="*/ 633984 h 850392"/>
              <a:gd name="connsiteX16" fmla="*/ 737616 w 795528"/>
              <a:gd name="connsiteY16" fmla="*/ 128016 h 850392"/>
              <a:gd name="connsiteX17" fmla="*/ 536448 w 795528"/>
              <a:gd name="connsiteY17" fmla="*/ 6096 h 850392"/>
              <a:gd name="connsiteX18" fmla="*/ 262128 w 795528"/>
              <a:gd name="connsiteY18" fmla="*/ 112776 h 850392"/>
              <a:gd name="connsiteX19" fmla="*/ 143256 w 795528"/>
              <a:gd name="connsiteY19" fmla="*/ 0 h 850392"/>
              <a:gd name="connsiteX20" fmla="*/ 0 w 795528"/>
              <a:gd name="connsiteY20" fmla="*/ 161544 h 850392"/>
              <a:gd name="connsiteX0" fmla="*/ 0 w 795528"/>
              <a:gd name="connsiteY0" fmla="*/ 161544 h 850392"/>
              <a:gd name="connsiteX1" fmla="*/ 73152 w 795528"/>
              <a:gd name="connsiteY1" fmla="*/ 161544 h 850392"/>
              <a:gd name="connsiteX2" fmla="*/ 112776 w 795528"/>
              <a:gd name="connsiteY2" fmla="*/ 213360 h 850392"/>
              <a:gd name="connsiteX3" fmla="*/ 112776 w 795528"/>
              <a:gd name="connsiteY3" fmla="*/ 621792 h 850392"/>
              <a:gd name="connsiteX4" fmla="*/ 42672 w 795528"/>
              <a:gd name="connsiteY4" fmla="*/ 694944 h 850392"/>
              <a:gd name="connsiteX5" fmla="*/ 201168 w 795528"/>
              <a:gd name="connsiteY5" fmla="*/ 850392 h 850392"/>
              <a:gd name="connsiteX6" fmla="*/ 356616 w 795528"/>
              <a:gd name="connsiteY6" fmla="*/ 688848 h 850392"/>
              <a:gd name="connsiteX7" fmla="*/ 274320 w 795528"/>
              <a:gd name="connsiteY7" fmla="*/ 612648 h 850392"/>
              <a:gd name="connsiteX8" fmla="*/ 274320 w 795528"/>
              <a:gd name="connsiteY8" fmla="*/ 176784 h 850392"/>
              <a:gd name="connsiteX9" fmla="*/ 426720 w 795528"/>
              <a:gd name="connsiteY9" fmla="*/ 115824 h 850392"/>
              <a:gd name="connsiteX10" fmla="*/ 566928 w 795528"/>
              <a:gd name="connsiteY10" fmla="*/ 213360 h 850392"/>
              <a:gd name="connsiteX11" fmla="*/ 566928 w 795528"/>
              <a:gd name="connsiteY11" fmla="*/ 627888 h 850392"/>
              <a:gd name="connsiteX12" fmla="*/ 499872 w 795528"/>
              <a:gd name="connsiteY12" fmla="*/ 707136 h 850392"/>
              <a:gd name="connsiteX13" fmla="*/ 640080 w 795528"/>
              <a:gd name="connsiteY13" fmla="*/ 847344 h 850392"/>
              <a:gd name="connsiteX14" fmla="*/ 795528 w 795528"/>
              <a:gd name="connsiteY14" fmla="*/ 691896 h 850392"/>
              <a:gd name="connsiteX15" fmla="*/ 737616 w 795528"/>
              <a:gd name="connsiteY15" fmla="*/ 633984 h 850392"/>
              <a:gd name="connsiteX16" fmla="*/ 737616 w 795528"/>
              <a:gd name="connsiteY16" fmla="*/ 128016 h 850392"/>
              <a:gd name="connsiteX17" fmla="*/ 536448 w 795528"/>
              <a:gd name="connsiteY17" fmla="*/ 6096 h 850392"/>
              <a:gd name="connsiteX18" fmla="*/ 262128 w 795528"/>
              <a:gd name="connsiteY18" fmla="*/ 112776 h 850392"/>
              <a:gd name="connsiteX19" fmla="*/ 143256 w 795528"/>
              <a:gd name="connsiteY19" fmla="*/ 0 h 850392"/>
              <a:gd name="connsiteX20" fmla="*/ 0 w 795528"/>
              <a:gd name="connsiteY20" fmla="*/ 161544 h 850392"/>
              <a:gd name="connsiteX0" fmla="*/ 0 w 795528"/>
              <a:gd name="connsiteY0" fmla="*/ 161544 h 850392"/>
              <a:gd name="connsiteX1" fmla="*/ 73152 w 795528"/>
              <a:gd name="connsiteY1" fmla="*/ 161544 h 850392"/>
              <a:gd name="connsiteX2" fmla="*/ 112776 w 795528"/>
              <a:gd name="connsiteY2" fmla="*/ 213360 h 850392"/>
              <a:gd name="connsiteX3" fmla="*/ 112776 w 795528"/>
              <a:gd name="connsiteY3" fmla="*/ 621792 h 850392"/>
              <a:gd name="connsiteX4" fmla="*/ 42672 w 795528"/>
              <a:gd name="connsiteY4" fmla="*/ 694944 h 850392"/>
              <a:gd name="connsiteX5" fmla="*/ 201168 w 795528"/>
              <a:gd name="connsiteY5" fmla="*/ 850392 h 850392"/>
              <a:gd name="connsiteX6" fmla="*/ 356616 w 795528"/>
              <a:gd name="connsiteY6" fmla="*/ 688848 h 850392"/>
              <a:gd name="connsiteX7" fmla="*/ 274320 w 795528"/>
              <a:gd name="connsiteY7" fmla="*/ 612648 h 850392"/>
              <a:gd name="connsiteX8" fmla="*/ 274320 w 795528"/>
              <a:gd name="connsiteY8" fmla="*/ 173736 h 850392"/>
              <a:gd name="connsiteX9" fmla="*/ 426720 w 795528"/>
              <a:gd name="connsiteY9" fmla="*/ 115824 h 850392"/>
              <a:gd name="connsiteX10" fmla="*/ 566928 w 795528"/>
              <a:gd name="connsiteY10" fmla="*/ 213360 h 850392"/>
              <a:gd name="connsiteX11" fmla="*/ 566928 w 795528"/>
              <a:gd name="connsiteY11" fmla="*/ 627888 h 850392"/>
              <a:gd name="connsiteX12" fmla="*/ 499872 w 795528"/>
              <a:gd name="connsiteY12" fmla="*/ 707136 h 850392"/>
              <a:gd name="connsiteX13" fmla="*/ 640080 w 795528"/>
              <a:gd name="connsiteY13" fmla="*/ 847344 h 850392"/>
              <a:gd name="connsiteX14" fmla="*/ 795528 w 795528"/>
              <a:gd name="connsiteY14" fmla="*/ 691896 h 850392"/>
              <a:gd name="connsiteX15" fmla="*/ 737616 w 795528"/>
              <a:gd name="connsiteY15" fmla="*/ 633984 h 850392"/>
              <a:gd name="connsiteX16" fmla="*/ 737616 w 795528"/>
              <a:gd name="connsiteY16" fmla="*/ 128016 h 850392"/>
              <a:gd name="connsiteX17" fmla="*/ 536448 w 795528"/>
              <a:gd name="connsiteY17" fmla="*/ 6096 h 850392"/>
              <a:gd name="connsiteX18" fmla="*/ 262128 w 795528"/>
              <a:gd name="connsiteY18" fmla="*/ 112776 h 850392"/>
              <a:gd name="connsiteX19" fmla="*/ 143256 w 795528"/>
              <a:gd name="connsiteY19" fmla="*/ 0 h 850392"/>
              <a:gd name="connsiteX20" fmla="*/ 0 w 795528"/>
              <a:gd name="connsiteY20" fmla="*/ 161544 h 85039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</a:cxnLst>
            <a:rect l="l" t="t" r="r" b="b"/>
            <a:pathLst>
              <a:path w="795528" h="850392">
                <a:moveTo>
                  <a:pt x="0" y="161544"/>
                </a:moveTo>
                <a:lnTo>
                  <a:pt x="73152" y="161544"/>
                </a:lnTo>
                <a:lnTo>
                  <a:pt x="112776" y="213360"/>
                </a:lnTo>
                <a:lnTo>
                  <a:pt x="112776" y="621792"/>
                </a:lnTo>
                <a:lnTo>
                  <a:pt x="42672" y="694944"/>
                </a:lnTo>
                <a:lnTo>
                  <a:pt x="201168" y="850392"/>
                </a:lnTo>
                <a:lnTo>
                  <a:pt x="356616" y="688848"/>
                </a:lnTo>
                <a:lnTo>
                  <a:pt x="274320" y="612648"/>
                </a:lnTo>
                <a:lnTo>
                  <a:pt x="274320" y="173736"/>
                </a:lnTo>
                <a:lnTo>
                  <a:pt x="426720" y="115824"/>
                </a:lnTo>
                <a:lnTo>
                  <a:pt x="566928" y="213360"/>
                </a:lnTo>
                <a:lnTo>
                  <a:pt x="566928" y="627888"/>
                </a:lnTo>
                <a:lnTo>
                  <a:pt x="499872" y="707136"/>
                </a:lnTo>
                <a:lnTo>
                  <a:pt x="640080" y="847344"/>
                </a:lnTo>
                <a:lnTo>
                  <a:pt x="795528" y="691896"/>
                </a:lnTo>
                <a:lnTo>
                  <a:pt x="737616" y="633984"/>
                </a:lnTo>
                <a:lnTo>
                  <a:pt x="737616" y="128016"/>
                </a:lnTo>
                <a:lnTo>
                  <a:pt x="536448" y="6096"/>
                </a:lnTo>
                <a:lnTo>
                  <a:pt x="262128" y="112776"/>
                </a:lnTo>
                <a:lnTo>
                  <a:pt x="143256" y="0"/>
                </a:lnTo>
                <a:lnTo>
                  <a:pt x="0" y="161544"/>
                </a:lnTo>
                <a:close/>
              </a:path>
            </a:pathLst>
          </a:custGeom>
          <a:solidFill>
            <a:sysClr val="window" lastClr="FFFFFF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4572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800" b="0" i="0" u="none" strike="noStrike" kern="120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5" name="Freeform 11">
            <a:extLst>
              <a:ext uri="{FF2B5EF4-FFF2-40B4-BE49-F238E27FC236}">
                <a16:creationId xmlns:a16="http://schemas.microsoft.com/office/drawing/2014/main" id="{A9F4B750-303A-A247-EE15-7604ED7479B0}"/>
              </a:ext>
            </a:extLst>
          </xdr:cNvPr>
          <xdr:cNvSpPr/>
        </xdr:nvSpPr>
        <xdr:spPr>
          <a:xfrm>
            <a:off x="-2246799" y="3369934"/>
            <a:ext cx="130280" cy="251874"/>
          </a:xfrm>
          <a:custGeom>
            <a:avLst/>
            <a:gdLst>
              <a:gd name="connsiteX0" fmla="*/ 30480 w 640080"/>
              <a:gd name="connsiteY0" fmla="*/ 185928 h 1237488"/>
              <a:gd name="connsiteX1" fmla="*/ 438912 w 640080"/>
              <a:gd name="connsiteY1" fmla="*/ 0 h 1237488"/>
              <a:gd name="connsiteX2" fmla="*/ 640080 w 640080"/>
              <a:gd name="connsiteY2" fmla="*/ 195072 h 1237488"/>
              <a:gd name="connsiteX3" fmla="*/ 640080 w 640080"/>
              <a:gd name="connsiteY3" fmla="*/ 932688 h 1237488"/>
              <a:gd name="connsiteX4" fmla="*/ 576072 w 640080"/>
              <a:gd name="connsiteY4" fmla="*/ 1054608 h 1237488"/>
              <a:gd name="connsiteX5" fmla="*/ 515112 w 640080"/>
              <a:gd name="connsiteY5" fmla="*/ 1121664 h 1237488"/>
              <a:gd name="connsiteX6" fmla="*/ 387096 w 640080"/>
              <a:gd name="connsiteY6" fmla="*/ 1182624 h 1237488"/>
              <a:gd name="connsiteX7" fmla="*/ 268224 w 640080"/>
              <a:gd name="connsiteY7" fmla="*/ 1182624 h 1237488"/>
              <a:gd name="connsiteX8" fmla="*/ 158496 w 640080"/>
              <a:gd name="connsiteY8" fmla="*/ 1237488 h 1237488"/>
              <a:gd name="connsiteX9" fmla="*/ 0 w 640080"/>
              <a:gd name="connsiteY9" fmla="*/ 1133856 h 1237488"/>
              <a:gd name="connsiteX10" fmla="*/ 158496 w 640080"/>
              <a:gd name="connsiteY10" fmla="*/ 1042416 h 1237488"/>
              <a:gd name="connsiteX11" fmla="*/ 277368 w 640080"/>
              <a:gd name="connsiteY11" fmla="*/ 1109472 h 1237488"/>
              <a:gd name="connsiteX12" fmla="*/ 387096 w 640080"/>
              <a:gd name="connsiteY12" fmla="*/ 1109472 h 1237488"/>
              <a:gd name="connsiteX13" fmla="*/ 417576 w 640080"/>
              <a:gd name="connsiteY13" fmla="*/ 1057656 h 1237488"/>
              <a:gd name="connsiteX14" fmla="*/ 472440 w 640080"/>
              <a:gd name="connsiteY14" fmla="*/ 957072 h 1237488"/>
              <a:gd name="connsiteX15" fmla="*/ 472440 w 640080"/>
              <a:gd name="connsiteY15" fmla="*/ 746760 h 1237488"/>
              <a:gd name="connsiteX16" fmla="*/ 213360 w 640080"/>
              <a:gd name="connsiteY16" fmla="*/ 835152 h 1237488"/>
              <a:gd name="connsiteX17" fmla="*/ 24384 w 640080"/>
              <a:gd name="connsiteY17" fmla="*/ 643128 h 1237488"/>
              <a:gd name="connsiteX18" fmla="*/ 30480 w 640080"/>
              <a:gd name="connsiteY18" fmla="*/ 185928 h 1237488"/>
              <a:gd name="connsiteX0" fmla="*/ 6096 w 640080"/>
              <a:gd name="connsiteY0" fmla="*/ 179832 h 1237488"/>
              <a:gd name="connsiteX1" fmla="*/ 438912 w 640080"/>
              <a:gd name="connsiteY1" fmla="*/ 0 h 1237488"/>
              <a:gd name="connsiteX2" fmla="*/ 640080 w 640080"/>
              <a:gd name="connsiteY2" fmla="*/ 195072 h 1237488"/>
              <a:gd name="connsiteX3" fmla="*/ 640080 w 640080"/>
              <a:gd name="connsiteY3" fmla="*/ 932688 h 1237488"/>
              <a:gd name="connsiteX4" fmla="*/ 576072 w 640080"/>
              <a:gd name="connsiteY4" fmla="*/ 1054608 h 1237488"/>
              <a:gd name="connsiteX5" fmla="*/ 515112 w 640080"/>
              <a:gd name="connsiteY5" fmla="*/ 1121664 h 1237488"/>
              <a:gd name="connsiteX6" fmla="*/ 387096 w 640080"/>
              <a:gd name="connsiteY6" fmla="*/ 1182624 h 1237488"/>
              <a:gd name="connsiteX7" fmla="*/ 268224 w 640080"/>
              <a:gd name="connsiteY7" fmla="*/ 1182624 h 1237488"/>
              <a:gd name="connsiteX8" fmla="*/ 158496 w 640080"/>
              <a:gd name="connsiteY8" fmla="*/ 1237488 h 1237488"/>
              <a:gd name="connsiteX9" fmla="*/ 0 w 640080"/>
              <a:gd name="connsiteY9" fmla="*/ 1133856 h 1237488"/>
              <a:gd name="connsiteX10" fmla="*/ 158496 w 640080"/>
              <a:gd name="connsiteY10" fmla="*/ 1042416 h 1237488"/>
              <a:gd name="connsiteX11" fmla="*/ 277368 w 640080"/>
              <a:gd name="connsiteY11" fmla="*/ 1109472 h 1237488"/>
              <a:gd name="connsiteX12" fmla="*/ 387096 w 640080"/>
              <a:gd name="connsiteY12" fmla="*/ 1109472 h 1237488"/>
              <a:gd name="connsiteX13" fmla="*/ 417576 w 640080"/>
              <a:gd name="connsiteY13" fmla="*/ 1057656 h 1237488"/>
              <a:gd name="connsiteX14" fmla="*/ 472440 w 640080"/>
              <a:gd name="connsiteY14" fmla="*/ 957072 h 1237488"/>
              <a:gd name="connsiteX15" fmla="*/ 472440 w 640080"/>
              <a:gd name="connsiteY15" fmla="*/ 746760 h 1237488"/>
              <a:gd name="connsiteX16" fmla="*/ 213360 w 640080"/>
              <a:gd name="connsiteY16" fmla="*/ 835152 h 1237488"/>
              <a:gd name="connsiteX17" fmla="*/ 24384 w 640080"/>
              <a:gd name="connsiteY17" fmla="*/ 643128 h 1237488"/>
              <a:gd name="connsiteX18" fmla="*/ 6096 w 640080"/>
              <a:gd name="connsiteY18" fmla="*/ 179832 h 1237488"/>
              <a:gd name="connsiteX0" fmla="*/ 6096 w 640080"/>
              <a:gd name="connsiteY0" fmla="*/ 179832 h 1237488"/>
              <a:gd name="connsiteX1" fmla="*/ 438912 w 640080"/>
              <a:gd name="connsiteY1" fmla="*/ 0 h 1237488"/>
              <a:gd name="connsiteX2" fmla="*/ 640080 w 640080"/>
              <a:gd name="connsiteY2" fmla="*/ 195072 h 1237488"/>
              <a:gd name="connsiteX3" fmla="*/ 640080 w 640080"/>
              <a:gd name="connsiteY3" fmla="*/ 932688 h 1237488"/>
              <a:gd name="connsiteX4" fmla="*/ 576072 w 640080"/>
              <a:gd name="connsiteY4" fmla="*/ 1054608 h 1237488"/>
              <a:gd name="connsiteX5" fmla="*/ 515112 w 640080"/>
              <a:gd name="connsiteY5" fmla="*/ 1121664 h 1237488"/>
              <a:gd name="connsiteX6" fmla="*/ 387096 w 640080"/>
              <a:gd name="connsiteY6" fmla="*/ 1182624 h 1237488"/>
              <a:gd name="connsiteX7" fmla="*/ 268224 w 640080"/>
              <a:gd name="connsiteY7" fmla="*/ 1182624 h 1237488"/>
              <a:gd name="connsiteX8" fmla="*/ 158496 w 640080"/>
              <a:gd name="connsiteY8" fmla="*/ 1237488 h 1237488"/>
              <a:gd name="connsiteX9" fmla="*/ 0 w 640080"/>
              <a:gd name="connsiteY9" fmla="*/ 1133856 h 1237488"/>
              <a:gd name="connsiteX10" fmla="*/ 158496 w 640080"/>
              <a:gd name="connsiteY10" fmla="*/ 1042416 h 1237488"/>
              <a:gd name="connsiteX11" fmla="*/ 277368 w 640080"/>
              <a:gd name="connsiteY11" fmla="*/ 1109472 h 1237488"/>
              <a:gd name="connsiteX12" fmla="*/ 387096 w 640080"/>
              <a:gd name="connsiteY12" fmla="*/ 1109472 h 1237488"/>
              <a:gd name="connsiteX13" fmla="*/ 417576 w 640080"/>
              <a:gd name="connsiteY13" fmla="*/ 1057656 h 1237488"/>
              <a:gd name="connsiteX14" fmla="*/ 472440 w 640080"/>
              <a:gd name="connsiteY14" fmla="*/ 957072 h 1237488"/>
              <a:gd name="connsiteX15" fmla="*/ 472440 w 640080"/>
              <a:gd name="connsiteY15" fmla="*/ 746760 h 1237488"/>
              <a:gd name="connsiteX16" fmla="*/ 213360 w 640080"/>
              <a:gd name="connsiteY16" fmla="*/ 835152 h 1237488"/>
              <a:gd name="connsiteX17" fmla="*/ 9144 w 640080"/>
              <a:gd name="connsiteY17" fmla="*/ 643128 h 1237488"/>
              <a:gd name="connsiteX18" fmla="*/ 6096 w 640080"/>
              <a:gd name="connsiteY18" fmla="*/ 179832 h 12374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</a:cxnLst>
            <a:rect l="l" t="t" r="r" b="b"/>
            <a:pathLst>
              <a:path w="640080" h="1237488">
                <a:moveTo>
                  <a:pt x="6096" y="179832"/>
                </a:moveTo>
                <a:lnTo>
                  <a:pt x="438912" y="0"/>
                </a:lnTo>
                <a:lnTo>
                  <a:pt x="640080" y="195072"/>
                </a:lnTo>
                <a:lnTo>
                  <a:pt x="640080" y="932688"/>
                </a:lnTo>
                <a:lnTo>
                  <a:pt x="576072" y="1054608"/>
                </a:lnTo>
                <a:lnTo>
                  <a:pt x="515112" y="1121664"/>
                </a:lnTo>
                <a:lnTo>
                  <a:pt x="387096" y="1182624"/>
                </a:lnTo>
                <a:lnTo>
                  <a:pt x="268224" y="1182624"/>
                </a:lnTo>
                <a:lnTo>
                  <a:pt x="158496" y="1237488"/>
                </a:lnTo>
                <a:lnTo>
                  <a:pt x="0" y="1133856"/>
                </a:lnTo>
                <a:lnTo>
                  <a:pt x="158496" y="1042416"/>
                </a:lnTo>
                <a:lnTo>
                  <a:pt x="277368" y="1109472"/>
                </a:lnTo>
                <a:lnTo>
                  <a:pt x="387096" y="1109472"/>
                </a:lnTo>
                <a:lnTo>
                  <a:pt x="417576" y="1057656"/>
                </a:lnTo>
                <a:lnTo>
                  <a:pt x="472440" y="957072"/>
                </a:lnTo>
                <a:lnTo>
                  <a:pt x="472440" y="746760"/>
                </a:lnTo>
                <a:lnTo>
                  <a:pt x="213360" y="835152"/>
                </a:lnTo>
                <a:lnTo>
                  <a:pt x="9144" y="643128"/>
                </a:lnTo>
                <a:lnTo>
                  <a:pt x="6096" y="179832"/>
                </a:lnTo>
                <a:close/>
              </a:path>
            </a:pathLst>
          </a:custGeom>
          <a:solidFill>
            <a:sysClr val="window" lastClr="FFFFFF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4572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800" b="0" i="0" u="none" strike="noStrike" kern="120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6" name="Freeform 12">
            <a:extLst>
              <a:ext uri="{FF2B5EF4-FFF2-40B4-BE49-F238E27FC236}">
                <a16:creationId xmlns:a16="http://schemas.microsoft.com/office/drawing/2014/main" id="{57561799-15C7-5AE8-0806-462C37AD0AC2}"/>
              </a:ext>
            </a:extLst>
          </xdr:cNvPr>
          <xdr:cNvSpPr/>
        </xdr:nvSpPr>
        <xdr:spPr>
          <a:xfrm>
            <a:off x="-2210817" y="3391452"/>
            <a:ext cx="58316" cy="127178"/>
          </a:xfrm>
          <a:custGeom>
            <a:avLst/>
            <a:gdLst>
              <a:gd name="connsiteX0" fmla="*/ 0 w 286512"/>
              <a:gd name="connsiteY0" fmla="*/ 57912 h 624840"/>
              <a:gd name="connsiteX1" fmla="*/ 137160 w 286512"/>
              <a:gd name="connsiteY1" fmla="*/ 0 h 624840"/>
              <a:gd name="connsiteX2" fmla="*/ 286512 w 286512"/>
              <a:gd name="connsiteY2" fmla="*/ 146304 h 624840"/>
              <a:gd name="connsiteX3" fmla="*/ 286512 w 286512"/>
              <a:gd name="connsiteY3" fmla="*/ 563880 h 624840"/>
              <a:gd name="connsiteX4" fmla="*/ 164592 w 286512"/>
              <a:gd name="connsiteY4" fmla="*/ 624840 h 624840"/>
              <a:gd name="connsiteX5" fmla="*/ 15240 w 286512"/>
              <a:gd name="connsiteY5" fmla="*/ 466344 h 624840"/>
              <a:gd name="connsiteX6" fmla="*/ 0 w 286512"/>
              <a:gd name="connsiteY6" fmla="*/ 57912 h 6248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286512" h="624840">
                <a:moveTo>
                  <a:pt x="0" y="57912"/>
                </a:moveTo>
                <a:lnTo>
                  <a:pt x="137160" y="0"/>
                </a:lnTo>
                <a:lnTo>
                  <a:pt x="286512" y="146304"/>
                </a:lnTo>
                <a:lnTo>
                  <a:pt x="286512" y="563880"/>
                </a:lnTo>
                <a:lnTo>
                  <a:pt x="164592" y="624840"/>
                </a:lnTo>
                <a:lnTo>
                  <a:pt x="15240" y="466344"/>
                </a:lnTo>
                <a:lnTo>
                  <a:pt x="0" y="57912"/>
                </a:lnTo>
                <a:close/>
              </a:path>
            </a:pathLst>
          </a:custGeom>
          <a:solidFill>
            <a:srgbClr val="70AD47">
              <a:lumMod val="75000"/>
            </a:srgb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4572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800" b="0" i="0" u="none" strike="noStrike" kern="120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7" name="Freeform 13">
            <a:extLst>
              <a:ext uri="{FF2B5EF4-FFF2-40B4-BE49-F238E27FC236}">
                <a16:creationId xmlns:a16="http://schemas.microsoft.com/office/drawing/2014/main" id="{ACCE795F-2796-9DF5-6850-20C44FA36059}"/>
              </a:ext>
            </a:extLst>
          </xdr:cNvPr>
          <xdr:cNvSpPr/>
        </xdr:nvSpPr>
        <xdr:spPr>
          <a:xfrm>
            <a:off x="-2016017" y="3339960"/>
            <a:ext cx="137724" cy="195420"/>
          </a:xfrm>
          <a:custGeom>
            <a:avLst/>
            <a:gdLst>
              <a:gd name="connsiteX0" fmla="*/ 0 w 676656"/>
              <a:gd name="connsiteY0" fmla="*/ 0 h 960120"/>
              <a:gd name="connsiteX1" fmla="*/ 676656 w 676656"/>
              <a:gd name="connsiteY1" fmla="*/ 0 h 960120"/>
              <a:gd name="connsiteX2" fmla="*/ 676656 w 676656"/>
              <a:gd name="connsiteY2" fmla="*/ 240792 h 960120"/>
              <a:gd name="connsiteX3" fmla="*/ 475488 w 676656"/>
              <a:gd name="connsiteY3" fmla="*/ 240792 h 960120"/>
              <a:gd name="connsiteX4" fmla="*/ 475488 w 676656"/>
              <a:gd name="connsiteY4" fmla="*/ 960120 h 960120"/>
              <a:gd name="connsiteX5" fmla="*/ 195072 w 676656"/>
              <a:gd name="connsiteY5" fmla="*/ 960120 h 960120"/>
              <a:gd name="connsiteX6" fmla="*/ 195072 w 676656"/>
              <a:gd name="connsiteY6" fmla="*/ 237744 h 960120"/>
              <a:gd name="connsiteX7" fmla="*/ 3048 w 676656"/>
              <a:gd name="connsiteY7" fmla="*/ 237744 h 960120"/>
              <a:gd name="connsiteX8" fmla="*/ 0 w 676656"/>
              <a:gd name="connsiteY8" fmla="*/ 0 h 96012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676656" h="960120">
                <a:moveTo>
                  <a:pt x="0" y="0"/>
                </a:moveTo>
                <a:lnTo>
                  <a:pt x="676656" y="0"/>
                </a:lnTo>
                <a:lnTo>
                  <a:pt x="676656" y="240792"/>
                </a:lnTo>
                <a:lnTo>
                  <a:pt x="475488" y="240792"/>
                </a:lnTo>
                <a:lnTo>
                  <a:pt x="475488" y="960120"/>
                </a:lnTo>
                <a:lnTo>
                  <a:pt x="195072" y="960120"/>
                </a:lnTo>
                <a:lnTo>
                  <a:pt x="195072" y="237744"/>
                </a:lnTo>
                <a:lnTo>
                  <a:pt x="3048" y="237744"/>
                </a:lnTo>
                <a:lnTo>
                  <a:pt x="0" y="0"/>
                </a:lnTo>
                <a:close/>
              </a:path>
            </a:pathLst>
          </a:custGeom>
          <a:solidFill>
            <a:srgbClr val="70AD47">
              <a:lumMod val="75000"/>
            </a:srgb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4572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800" b="0" i="0" u="none" strike="noStrike" kern="120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8" name="Freeform 18">
            <a:extLst>
              <a:ext uri="{FF2B5EF4-FFF2-40B4-BE49-F238E27FC236}">
                <a16:creationId xmlns:a16="http://schemas.microsoft.com/office/drawing/2014/main" id="{B5EADA7D-3CC5-EC81-263C-1F938DD9FDCD}"/>
              </a:ext>
            </a:extLst>
          </xdr:cNvPr>
          <xdr:cNvSpPr/>
        </xdr:nvSpPr>
        <xdr:spPr>
          <a:xfrm>
            <a:off x="-1476629" y="3339021"/>
            <a:ext cx="137724" cy="195420"/>
          </a:xfrm>
          <a:custGeom>
            <a:avLst/>
            <a:gdLst>
              <a:gd name="connsiteX0" fmla="*/ 0 w 676656"/>
              <a:gd name="connsiteY0" fmla="*/ 0 h 960120"/>
              <a:gd name="connsiteX1" fmla="*/ 676656 w 676656"/>
              <a:gd name="connsiteY1" fmla="*/ 0 h 960120"/>
              <a:gd name="connsiteX2" fmla="*/ 676656 w 676656"/>
              <a:gd name="connsiteY2" fmla="*/ 240792 h 960120"/>
              <a:gd name="connsiteX3" fmla="*/ 475488 w 676656"/>
              <a:gd name="connsiteY3" fmla="*/ 240792 h 960120"/>
              <a:gd name="connsiteX4" fmla="*/ 475488 w 676656"/>
              <a:gd name="connsiteY4" fmla="*/ 960120 h 960120"/>
              <a:gd name="connsiteX5" fmla="*/ 195072 w 676656"/>
              <a:gd name="connsiteY5" fmla="*/ 960120 h 960120"/>
              <a:gd name="connsiteX6" fmla="*/ 195072 w 676656"/>
              <a:gd name="connsiteY6" fmla="*/ 237744 h 960120"/>
              <a:gd name="connsiteX7" fmla="*/ 3048 w 676656"/>
              <a:gd name="connsiteY7" fmla="*/ 237744 h 960120"/>
              <a:gd name="connsiteX8" fmla="*/ 0 w 676656"/>
              <a:gd name="connsiteY8" fmla="*/ 0 h 96012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676656" h="960120">
                <a:moveTo>
                  <a:pt x="0" y="0"/>
                </a:moveTo>
                <a:lnTo>
                  <a:pt x="676656" y="0"/>
                </a:lnTo>
                <a:lnTo>
                  <a:pt x="676656" y="240792"/>
                </a:lnTo>
                <a:lnTo>
                  <a:pt x="475488" y="240792"/>
                </a:lnTo>
                <a:lnTo>
                  <a:pt x="475488" y="960120"/>
                </a:lnTo>
                <a:lnTo>
                  <a:pt x="195072" y="960120"/>
                </a:lnTo>
                <a:lnTo>
                  <a:pt x="195072" y="237744"/>
                </a:lnTo>
                <a:lnTo>
                  <a:pt x="3048" y="237744"/>
                </a:lnTo>
                <a:lnTo>
                  <a:pt x="0" y="0"/>
                </a:lnTo>
                <a:close/>
              </a:path>
            </a:pathLst>
          </a:custGeom>
          <a:solidFill>
            <a:srgbClr val="70AD47">
              <a:lumMod val="75000"/>
            </a:srgb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4572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800" b="0" i="0" u="none" strike="noStrike" kern="120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9" name="Rectangle 18">
            <a:extLst>
              <a:ext uri="{FF2B5EF4-FFF2-40B4-BE49-F238E27FC236}">
                <a16:creationId xmlns:a16="http://schemas.microsoft.com/office/drawing/2014/main" id="{C8142ABC-7D9B-3EF5-6860-D0515134E16F}"/>
              </a:ext>
            </a:extLst>
          </xdr:cNvPr>
          <xdr:cNvSpPr/>
        </xdr:nvSpPr>
        <xdr:spPr>
          <a:xfrm>
            <a:off x="-1326465" y="3338227"/>
            <a:ext cx="61263" cy="199715"/>
          </a:xfrm>
          <a:prstGeom prst="rect">
            <a:avLst/>
          </a:prstGeom>
          <a:solidFill>
            <a:srgbClr val="70AD47">
              <a:lumMod val="75000"/>
            </a:srgb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4572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800" b="0" i="0" u="none" strike="noStrike" kern="120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20" name="Rectangle 19">
            <a:extLst>
              <a:ext uri="{FF2B5EF4-FFF2-40B4-BE49-F238E27FC236}">
                <a16:creationId xmlns:a16="http://schemas.microsoft.com/office/drawing/2014/main" id="{60C62136-0286-767F-CE5D-5C068655CEDC}"/>
              </a:ext>
            </a:extLst>
          </xdr:cNvPr>
          <xdr:cNvSpPr/>
        </xdr:nvSpPr>
        <xdr:spPr>
          <a:xfrm>
            <a:off x="-1222552" y="3338227"/>
            <a:ext cx="61263" cy="199715"/>
          </a:xfrm>
          <a:prstGeom prst="rect">
            <a:avLst/>
          </a:prstGeom>
          <a:solidFill>
            <a:srgbClr val="70AD47">
              <a:lumMod val="75000"/>
            </a:srgb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4572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800" b="0" i="0" u="none" strike="noStrike" kern="120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21" name="Rectangle 20">
            <a:extLst>
              <a:ext uri="{FF2B5EF4-FFF2-40B4-BE49-F238E27FC236}">
                <a16:creationId xmlns:a16="http://schemas.microsoft.com/office/drawing/2014/main" id="{03549AEB-6D9B-DE93-6DE9-1A2A49022541}"/>
              </a:ext>
            </a:extLst>
          </xdr:cNvPr>
          <xdr:cNvSpPr/>
        </xdr:nvSpPr>
        <xdr:spPr>
          <a:xfrm>
            <a:off x="-1274509" y="3414736"/>
            <a:ext cx="61263" cy="43991"/>
          </a:xfrm>
          <a:prstGeom prst="rect">
            <a:avLst/>
          </a:prstGeom>
          <a:solidFill>
            <a:srgbClr val="70AD47">
              <a:lumMod val="75000"/>
            </a:srgb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4572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800" b="0" i="0" u="none" strike="noStrike" kern="120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grpSp>
        <xdr:nvGrpSpPr>
          <xdr:cNvPr id="22" name="Group 21">
            <a:extLst>
              <a:ext uri="{FF2B5EF4-FFF2-40B4-BE49-F238E27FC236}">
                <a16:creationId xmlns:a16="http://schemas.microsoft.com/office/drawing/2014/main" id="{71A787D5-F1D6-A3AF-9428-435061887A21}"/>
              </a:ext>
            </a:extLst>
          </xdr:cNvPr>
          <xdr:cNvGrpSpPr>
            <a:grpSpLocks noChangeAspect="1"/>
          </xdr:cNvGrpSpPr>
        </xdr:nvGrpSpPr>
        <xdr:grpSpPr>
          <a:xfrm>
            <a:off x="-2632874" y="3112990"/>
            <a:ext cx="311910" cy="184253"/>
            <a:chOff x="1178011" y="392995"/>
            <a:chExt cx="10352959" cy="6115744"/>
          </a:xfrm>
        </xdr:grpSpPr>
        <xdr:sp macro="" textlink="">
          <xdr:nvSpPr>
            <xdr:cNvPr id="25" name="Freeform 23">
              <a:extLst>
                <a:ext uri="{FF2B5EF4-FFF2-40B4-BE49-F238E27FC236}">
                  <a16:creationId xmlns:a16="http://schemas.microsoft.com/office/drawing/2014/main" id="{D6557C42-96CE-6234-95DE-B3C636C6F44A}"/>
                </a:ext>
              </a:extLst>
            </xdr:cNvPr>
            <xdr:cNvSpPr/>
          </xdr:nvSpPr>
          <xdr:spPr>
            <a:xfrm>
              <a:off x="1178011" y="392995"/>
              <a:ext cx="10352959" cy="6115744"/>
            </a:xfrm>
            <a:custGeom>
              <a:avLst/>
              <a:gdLst>
                <a:gd name="connsiteX0" fmla="*/ 402098 w 5078345"/>
                <a:gd name="connsiteY0" fmla="*/ 610593 h 2927868"/>
                <a:gd name="connsiteX1" fmla="*/ 0 w 5078345"/>
                <a:gd name="connsiteY1" fmla="*/ 807174 h 2927868"/>
                <a:gd name="connsiteX2" fmla="*/ 32764 w 5078345"/>
                <a:gd name="connsiteY2" fmla="*/ 2049210 h 2927868"/>
                <a:gd name="connsiteX3" fmla="*/ 518259 w 5078345"/>
                <a:gd name="connsiteY3" fmla="*/ 2210049 h 2927868"/>
                <a:gd name="connsiteX4" fmla="*/ 908443 w 5078345"/>
                <a:gd name="connsiteY4" fmla="*/ 1849650 h 2927868"/>
                <a:gd name="connsiteX5" fmla="*/ 1218207 w 5078345"/>
                <a:gd name="connsiteY5" fmla="*/ 1807951 h 2927868"/>
                <a:gd name="connsiteX6" fmla="*/ 2466199 w 5078345"/>
                <a:gd name="connsiteY6" fmla="*/ 2558533 h 2927868"/>
                <a:gd name="connsiteX7" fmla="*/ 3249545 w 5078345"/>
                <a:gd name="connsiteY7" fmla="*/ 2927868 h 2927868"/>
                <a:gd name="connsiteX8" fmla="*/ 3431234 w 5078345"/>
                <a:gd name="connsiteY8" fmla="*/ 2883190 h 2927868"/>
                <a:gd name="connsiteX9" fmla="*/ 3869074 w 5078345"/>
                <a:gd name="connsiteY9" fmla="*/ 2719372 h 2927868"/>
                <a:gd name="connsiteX10" fmla="*/ 4357548 w 5078345"/>
                <a:gd name="connsiteY10" fmla="*/ 2424501 h 2927868"/>
                <a:gd name="connsiteX11" fmla="*/ 5012818 w 5078345"/>
                <a:gd name="connsiteY11" fmla="*/ 1885392 h 2927868"/>
                <a:gd name="connsiteX12" fmla="*/ 5048560 w 5078345"/>
                <a:gd name="connsiteY12" fmla="*/ 1575628 h 2927868"/>
                <a:gd name="connsiteX13" fmla="*/ 5078345 w 5078345"/>
                <a:gd name="connsiteY13" fmla="*/ 1522015 h 2927868"/>
                <a:gd name="connsiteX14" fmla="*/ 5057496 w 5078345"/>
                <a:gd name="connsiteY14" fmla="*/ 896529 h 2927868"/>
                <a:gd name="connsiteX15" fmla="*/ 4738796 w 5078345"/>
                <a:gd name="connsiteY15" fmla="*/ 366356 h 2927868"/>
                <a:gd name="connsiteX16" fmla="*/ 4443924 w 5078345"/>
                <a:gd name="connsiteY16" fmla="*/ 139990 h 2927868"/>
                <a:gd name="connsiteX17" fmla="*/ 4408182 w 5078345"/>
                <a:gd name="connsiteY17" fmla="*/ 163818 h 2927868"/>
                <a:gd name="connsiteX18" fmla="*/ 4363505 w 5078345"/>
                <a:gd name="connsiteY18" fmla="*/ 357421 h 2927868"/>
                <a:gd name="connsiteX19" fmla="*/ 4357548 w 5078345"/>
                <a:gd name="connsiteY19" fmla="*/ 419969 h 2927868"/>
                <a:gd name="connsiteX20" fmla="*/ 4372440 w 5078345"/>
                <a:gd name="connsiteY20" fmla="*/ 661228 h 2927868"/>
                <a:gd name="connsiteX21" fmla="*/ 4080547 w 5078345"/>
                <a:gd name="connsiteY21" fmla="*/ 274023 h 2927868"/>
                <a:gd name="connsiteX22" fmla="*/ 3630794 w 5078345"/>
                <a:gd name="connsiteY22" fmla="*/ 0 h 2927868"/>
                <a:gd name="connsiteX23" fmla="*/ 3052964 w 5078345"/>
                <a:gd name="connsiteY23" fmla="*/ 38721 h 2927868"/>
                <a:gd name="connsiteX24" fmla="*/ 2296425 w 5078345"/>
                <a:gd name="connsiteY24" fmla="*/ 411034 h 2927868"/>
                <a:gd name="connsiteX25" fmla="*/ 2186220 w 5078345"/>
                <a:gd name="connsiteY25" fmla="*/ 315722 h 2927868"/>
                <a:gd name="connsiteX26" fmla="*/ 1712638 w 5078345"/>
                <a:gd name="connsiteY26" fmla="*/ 41700 h 2927868"/>
                <a:gd name="connsiteX27" fmla="*/ 1259906 w 5078345"/>
                <a:gd name="connsiteY27" fmla="*/ 315722 h 2927868"/>
                <a:gd name="connsiteX28" fmla="*/ 1280756 w 5078345"/>
                <a:gd name="connsiteY28" fmla="*/ 991842 h 2927868"/>
                <a:gd name="connsiteX29" fmla="*/ 1167573 w 5078345"/>
                <a:gd name="connsiteY29" fmla="*/ 1113960 h 2927868"/>
                <a:gd name="connsiteX30" fmla="*/ 402098 w 5078345"/>
                <a:gd name="connsiteY30" fmla="*/ 610593 h 2927868"/>
                <a:gd name="connsiteX0" fmla="*/ 402098 w 5078345"/>
                <a:gd name="connsiteY0" fmla="*/ 610593 h 2927868"/>
                <a:gd name="connsiteX1" fmla="*/ 0 w 5078345"/>
                <a:gd name="connsiteY1" fmla="*/ 807174 h 2927868"/>
                <a:gd name="connsiteX2" fmla="*/ 32764 w 5078345"/>
                <a:gd name="connsiteY2" fmla="*/ 2049210 h 2927868"/>
                <a:gd name="connsiteX3" fmla="*/ 518259 w 5078345"/>
                <a:gd name="connsiteY3" fmla="*/ 2210049 h 2927868"/>
                <a:gd name="connsiteX4" fmla="*/ 908443 w 5078345"/>
                <a:gd name="connsiteY4" fmla="*/ 1849650 h 2927868"/>
                <a:gd name="connsiteX5" fmla="*/ 1218207 w 5078345"/>
                <a:gd name="connsiteY5" fmla="*/ 1807951 h 2927868"/>
                <a:gd name="connsiteX6" fmla="*/ 2466199 w 5078345"/>
                <a:gd name="connsiteY6" fmla="*/ 2558533 h 2927868"/>
                <a:gd name="connsiteX7" fmla="*/ 3249545 w 5078345"/>
                <a:gd name="connsiteY7" fmla="*/ 2927868 h 2927868"/>
                <a:gd name="connsiteX8" fmla="*/ 3431234 w 5078345"/>
                <a:gd name="connsiteY8" fmla="*/ 2883190 h 2927868"/>
                <a:gd name="connsiteX9" fmla="*/ 3869074 w 5078345"/>
                <a:gd name="connsiteY9" fmla="*/ 2719372 h 2927868"/>
                <a:gd name="connsiteX10" fmla="*/ 4357548 w 5078345"/>
                <a:gd name="connsiteY10" fmla="*/ 2424501 h 2927868"/>
                <a:gd name="connsiteX11" fmla="*/ 5012818 w 5078345"/>
                <a:gd name="connsiteY11" fmla="*/ 1885392 h 2927868"/>
                <a:gd name="connsiteX12" fmla="*/ 5048560 w 5078345"/>
                <a:gd name="connsiteY12" fmla="*/ 1575628 h 2927868"/>
                <a:gd name="connsiteX13" fmla="*/ 5078345 w 5078345"/>
                <a:gd name="connsiteY13" fmla="*/ 1522015 h 2927868"/>
                <a:gd name="connsiteX14" fmla="*/ 5057496 w 5078345"/>
                <a:gd name="connsiteY14" fmla="*/ 896529 h 2927868"/>
                <a:gd name="connsiteX15" fmla="*/ 4738796 w 5078345"/>
                <a:gd name="connsiteY15" fmla="*/ 366356 h 2927868"/>
                <a:gd name="connsiteX16" fmla="*/ 4443924 w 5078345"/>
                <a:gd name="connsiteY16" fmla="*/ 139990 h 2927868"/>
                <a:gd name="connsiteX17" fmla="*/ 4408182 w 5078345"/>
                <a:gd name="connsiteY17" fmla="*/ 163818 h 2927868"/>
                <a:gd name="connsiteX18" fmla="*/ 4363505 w 5078345"/>
                <a:gd name="connsiteY18" fmla="*/ 357421 h 2927868"/>
                <a:gd name="connsiteX19" fmla="*/ 4357548 w 5078345"/>
                <a:gd name="connsiteY19" fmla="*/ 419969 h 2927868"/>
                <a:gd name="connsiteX20" fmla="*/ 4372440 w 5078345"/>
                <a:gd name="connsiteY20" fmla="*/ 661228 h 2927868"/>
                <a:gd name="connsiteX21" fmla="*/ 4080547 w 5078345"/>
                <a:gd name="connsiteY21" fmla="*/ 274023 h 2927868"/>
                <a:gd name="connsiteX22" fmla="*/ 3630794 w 5078345"/>
                <a:gd name="connsiteY22" fmla="*/ 0 h 2927868"/>
                <a:gd name="connsiteX23" fmla="*/ 3052964 w 5078345"/>
                <a:gd name="connsiteY23" fmla="*/ 38721 h 2927868"/>
                <a:gd name="connsiteX24" fmla="*/ 2296425 w 5078345"/>
                <a:gd name="connsiteY24" fmla="*/ 411034 h 2927868"/>
                <a:gd name="connsiteX25" fmla="*/ 2186220 w 5078345"/>
                <a:gd name="connsiteY25" fmla="*/ 315722 h 2927868"/>
                <a:gd name="connsiteX26" fmla="*/ 1712638 w 5078345"/>
                <a:gd name="connsiteY26" fmla="*/ 41700 h 2927868"/>
                <a:gd name="connsiteX27" fmla="*/ 1259906 w 5078345"/>
                <a:gd name="connsiteY27" fmla="*/ 315722 h 2927868"/>
                <a:gd name="connsiteX28" fmla="*/ 1245014 w 5078345"/>
                <a:gd name="connsiteY28" fmla="*/ 968014 h 2927868"/>
                <a:gd name="connsiteX29" fmla="*/ 1167573 w 5078345"/>
                <a:gd name="connsiteY29" fmla="*/ 1113960 h 2927868"/>
                <a:gd name="connsiteX30" fmla="*/ 402098 w 5078345"/>
                <a:gd name="connsiteY30" fmla="*/ 610593 h 2927868"/>
                <a:gd name="connsiteX0" fmla="*/ 402098 w 5078345"/>
                <a:gd name="connsiteY0" fmla="*/ 610593 h 2927868"/>
                <a:gd name="connsiteX1" fmla="*/ 0 w 5078345"/>
                <a:gd name="connsiteY1" fmla="*/ 807174 h 2927868"/>
                <a:gd name="connsiteX2" fmla="*/ 32764 w 5078345"/>
                <a:gd name="connsiteY2" fmla="*/ 2049210 h 2927868"/>
                <a:gd name="connsiteX3" fmla="*/ 518259 w 5078345"/>
                <a:gd name="connsiteY3" fmla="*/ 2210049 h 2927868"/>
                <a:gd name="connsiteX4" fmla="*/ 908443 w 5078345"/>
                <a:gd name="connsiteY4" fmla="*/ 1849650 h 2927868"/>
                <a:gd name="connsiteX5" fmla="*/ 1218207 w 5078345"/>
                <a:gd name="connsiteY5" fmla="*/ 1807951 h 2927868"/>
                <a:gd name="connsiteX6" fmla="*/ 2466199 w 5078345"/>
                <a:gd name="connsiteY6" fmla="*/ 2558533 h 2927868"/>
                <a:gd name="connsiteX7" fmla="*/ 3249545 w 5078345"/>
                <a:gd name="connsiteY7" fmla="*/ 2927868 h 2927868"/>
                <a:gd name="connsiteX8" fmla="*/ 3431234 w 5078345"/>
                <a:gd name="connsiteY8" fmla="*/ 2883190 h 2927868"/>
                <a:gd name="connsiteX9" fmla="*/ 3869074 w 5078345"/>
                <a:gd name="connsiteY9" fmla="*/ 2719372 h 2927868"/>
                <a:gd name="connsiteX10" fmla="*/ 4357548 w 5078345"/>
                <a:gd name="connsiteY10" fmla="*/ 2424501 h 2927868"/>
                <a:gd name="connsiteX11" fmla="*/ 5012818 w 5078345"/>
                <a:gd name="connsiteY11" fmla="*/ 1885392 h 2927868"/>
                <a:gd name="connsiteX12" fmla="*/ 5048560 w 5078345"/>
                <a:gd name="connsiteY12" fmla="*/ 1575628 h 2927868"/>
                <a:gd name="connsiteX13" fmla="*/ 5078345 w 5078345"/>
                <a:gd name="connsiteY13" fmla="*/ 1522015 h 2927868"/>
                <a:gd name="connsiteX14" fmla="*/ 5057496 w 5078345"/>
                <a:gd name="connsiteY14" fmla="*/ 896529 h 2927868"/>
                <a:gd name="connsiteX15" fmla="*/ 4738796 w 5078345"/>
                <a:gd name="connsiteY15" fmla="*/ 366356 h 2927868"/>
                <a:gd name="connsiteX16" fmla="*/ 4443924 w 5078345"/>
                <a:gd name="connsiteY16" fmla="*/ 139990 h 2927868"/>
                <a:gd name="connsiteX17" fmla="*/ 4408182 w 5078345"/>
                <a:gd name="connsiteY17" fmla="*/ 163818 h 2927868"/>
                <a:gd name="connsiteX18" fmla="*/ 4363505 w 5078345"/>
                <a:gd name="connsiteY18" fmla="*/ 357421 h 2927868"/>
                <a:gd name="connsiteX19" fmla="*/ 4357548 w 5078345"/>
                <a:gd name="connsiteY19" fmla="*/ 419969 h 2927868"/>
                <a:gd name="connsiteX20" fmla="*/ 4372440 w 5078345"/>
                <a:gd name="connsiteY20" fmla="*/ 661228 h 2927868"/>
                <a:gd name="connsiteX21" fmla="*/ 4080547 w 5078345"/>
                <a:gd name="connsiteY21" fmla="*/ 274023 h 2927868"/>
                <a:gd name="connsiteX22" fmla="*/ 3630794 w 5078345"/>
                <a:gd name="connsiteY22" fmla="*/ 0 h 2927868"/>
                <a:gd name="connsiteX23" fmla="*/ 3052964 w 5078345"/>
                <a:gd name="connsiteY23" fmla="*/ 38721 h 2927868"/>
                <a:gd name="connsiteX24" fmla="*/ 2296425 w 5078345"/>
                <a:gd name="connsiteY24" fmla="*/ 411034 h 2927868"/>
                <a:gd name="connsiteX25" fmla="*/ 2186220 w 5078345"/>
                <a:gd name="connsiteY25" fmla="*/ 315722 h 2927868"/>
                <a:gd name="connsiteX26" fmla="*/ 1712638 w 5078345"/>
                <a:gd name="connsiteY26" fmla="*/ 41700 h 2927868"/>
                <a:gd name="connsiteX27" fmla="*/ 1215228 w 5078345"/>
                <a:gd name="connsiteY27" fmla="*/ 336571 h 2927868"/>
                <a:gd name="connsiteX28" fmla="*/ 1245014 w 5078345"/>
                <a:gd name="connsiteY28" fmla="*/ 968014 h 2927868"/>
                <a:gd name="connsiteX29" fmla="*/ 1167573 w 5078345"/>
                <a:gd name="connsiteY29" fmla="*/ 1113960 h 2927868"/>
                <a:gd name="connsiteX30" fmla="*/ 402098 w 5078345"/>
                <a:gd name="connsiteY30" fmla="*/ 610593 h 2927868"/>
                <a:gd name="connsiteX0" fmla="*/ 402098 w 5078345"/>
                <a:gd name="connsiteY0" fmla="*/ 610593 h 2927868"/>
                <a:gd name="connsiteX1" fmla="*/ 0 w 5078345"/>
                <a:gd name="connsiteY1" fmla="*/ 807174 h 2927868"/>
                <a:gd name="connsiteX2" fmla="*/ 32764 w 5078345"/>
                <a:gd name="connsiteY2" fmla="*/ 2049210 h 2927868"/>
                <a:gd name="connsiteX3" fmla="*/ 518259 w 5078345"/>
                <a:gd name="connsiteY3" fmla="*/ 2210049 h 2927868"/>
                <a:gd name="connsiteX4" fmla="*/ 908443 w 5078345"/>
                <a:gd name="connsiteY4" fmla="*/ 1849650 h 2927868"/>
                <a:gd name="connsiteX5" fmla="*/ 1218207 w 5078345"/>
                <a:gd name="connsiteY5" fmla="*/ 1807951 h 2927868"/>
                <a:gd name="connsiteX6" fmla="*/ 2466199 w 5078345"/>
                <a:gd name="connsiteY6" fmla="*/ 2558533 h 2927868"/>
                <a:gd name="connsiteX7" fmla="*/ 3249545 w 5078345"/>
                <a:gd name="connsiteY7" fmla="*/ 2927868 h 2927868"/>
                <a:gd name="connsiteX8" fmla="*/ 3431234 w 5078345"/>
                <a:gd name="connsiteY8" fmla="*/ 2883190 h 2927868"/>
                <a:gd name="connsiteX9" fmla="*/ 3869074 w 5078345"/>
                <a:gd name="connsiteY9" fmla="*/ 2719372 h 2927868"/>
                <a:gd name="connsiteX10" fmla="*/ 4357548 w 5078345"/>
                <a:gd name="connsiteY10" fmla="*/ 2424501 h 2927868"/>
                <a:gd name="connsiteX11" fmla="*/ 5012818 w 5078345"/>
                <a:gd name="connsiteY11" fmla="*/ 1885392 h 2927868"/>
                <a:gd name="connsiteX12" fmla="*/ 5048560 w 5078345"/>
                <a:gd name="connsiteY12" fmla="*/ 1575628 h 2927868"/>
                <a:gd name="connsiteX13" fmla="*/ 5078345 w 5078345"/>
                <a:gd name="connsiteY13" fmla="*/ 1522015 h 2927868"/>
                <a:gd name="connsiteX14" fmla="*/ 5057496 w 5078345"/>
                <a:gd name="connsiteY14" fmla="*/ 896529 h 2927868"/>
                <a:gd name="connsiteX15" fmla="*/ 4738796 w 5078345"/>
                <a:gd name="connsiteY15" fmla="*/ 366356 h 2927868"/>
                <a:gd name="connsiteX16" fmla="*/ 4443924 w 5078345"/>
                <a:gd name="connsiteY16" fmla="*/ 139990 h 2927868"/>
                <a:gd name="connsiteX17" fmla="*/ 4408182 w 5078345"/>
                <a:gd name="connsiteY17" fmla="*/ 163818 h 2927868"/>
                <a:gd name="connsiteX18" fmla="*/ 4363505 w 5078345"/>
                <a:gd name="connsiteY18" fmla="*/ 357421 h 2927868"/>
                <a:gd name="connsiteX19" fmla="*/ 4357548 w 5078345"/>
                <a:gd name="connsiteY19" fmla="*/ 419969 h 2927868"/>
                <a:gd name="connsiteX20" fmla="*/ 4372440 w 5078345"/>
                <a:gd name="connsiteY20" fmla="*/ 661228 h 2927868"/>
                <a:gd name="connsiteX21" fmla="*/ 4080547 w 5078345"/>
                <a:gd name="connsiteY21" fmla="*/ 274023 h 2927868"/>
                <a:gd name="connsiteX22" fmla="*/ 3630794 w 5078345"/>
                <a:gd name="connsiteY22" fmla="*/ 0 h 2927868"/>
                <a:gd name="connsiteX23" fmla="*/ 3052964 w 5078345"/>
                <a:gd name="connsiteY23" fmla="*/ 38721 h 2927868"/>
                <a:gd name="connsiteX24" fmla="*/ 2296425 w 5078345"/>
                <a:gd name="connsiteY24" fmla="*/ 411034 h 2927868"/>
                <a:gd name="connsiteX25" fmla="*/ 2186220 w 5078345"/>
                <a:gd name="connsiteY25" fmla="*/ 315722 h 2927868"/>
                <a:gd name="connsiteX26" fmla="*/ 1712638 w 5078345"/>
                <a:gd name="connsiteY26" fmla="*/ 41700 h 2927868"/>
                <a:gd name="connsiteX27" fmla="*/ 1215228 w 5078345"/>
                <a:gd name="connsiteY27" fmla="*/ 309765 h 2927868"/>
                <a:gd name="connsiteX28" fmla="*/ 1245014 w 5078345"/>
                <a:gd name="connsiteY28" fmla="*/ 968014 h 2927868"/>
                <a:gd name="connsiteX29" fmla="*/ 1167573 w 5078345"/>
                <a:gd name="connsiteY29" fmla="*/ 1113960 h 2927868"/>
                <a:gd name="connsiteX30" fmla="*/ 402098 w 5078345"/>
                <a:gd name="connsiteY30" fmla="*/ 610593 h 2927868"/>
                <a:gd name="connsiteX0" fmla="*/ 402098 w 5078345"/>
                <a:gd name="connsiteY0" fmla="*/ 622507 h 2939782"/>
                <a:gd name="connsiteX1" fmla="*/ 0 w 5078345"/>
                <a:gd name="connsiteY1" fmla="*/ 819088 h 2939782"/>
                <a:gd name="connsiteX2" fmla="*/ 32764 w 5078345"/>
                <a:gd name="connsiteY2" fmla="*/ 2061124 h 2939782"/>
                <a:gd name="connsiteX3" fmla="*/ 518259 w 5078345"/>
                <a:gd name="connsiteY3" fmla="*/ 2221963 h 2939782"/>
                <a:gd name="connsiteX4" fmla="*/ 908443 w 5078345"/>
                <a:gd name="connsiteY4" fmla="*/ 1861564 h 2939782"/>
                <a:gd name="connsiteX5" fmla="*/ 1218207 w 5078345"/>
                <a:gd name="connsiteY5" fmla="*/ 1819865 h 2939782"/>
                <a:gd name="connsiteX6" fmla="*/ 2466199 w 5078345"/>
                <a:gd name="connsiteY6" fmla="*/ 2570447 h 2939782"/>
                <a:gd name="connsiteX7" fmla="*/ 3249545 w 5078345"/>
                <a:gd name="connsiteY7" fmla="*/ 2939782 h 2939782"/>
                <a:gd name="connsiteX8" fmla="*/ 3431234 w 5078345"/>
                <a:gd name="connsiteY8" fmla="*/ 2895104 h 2939782"/>
                <a:gd name="connsiteX9" fmla="*/ 3869074 w 5078345"/>
                <a:gd name="connsiteY9" fmla="*/ 2731286 h 2939782"/>
                <a:gd name="connsiteX10" fmla="*/ 4357548 w 5078345"/>
                <a:gd name="connsiteY10" fmla="*/ 2436415 h 2939782"/>
                <a:gd name="connsiteX11" fmla="*/ 5012818 w 5078345"/>
                <a:gd name="connsiteY11" fmla="*/ 1897306 h 2939782"/>
                <a:gd name="connsiteX12" fmla="*/ 5048560 w 5078345"/>
                <a:gd name="connsiteY12" fmla="*/ 1587542 h 2939782"/>
                <a:gd name="connsiteX13" fmla="*/ 5078345 w 5078345"/>
                <a:gd name="connsiteY13" fmla="*/ 1533929 h 2939782"/>
                <a:gd name="connsiteX14" fmla="*/ 5057496 w 5078345"/>
                <a:gd name="connsiteY14" fmla="*/ 908443 h 2939782"/>
                <a:gd name="connsiteX15" fmla="*/ 4738796 w 5078345"/>
                <a:gd name="connsiteY15" fmla="*/ 378270 h 2939782"/>
                <a:gd name="connsiteX16" fmla="*/ 4443924 w 5078345"/>
                <a:gd name="connsiteY16" fmla="*/ 151904 h 2939782"/>
                <a:gd name="connsiteX17" fmla="*/ 4408182 w 5078345"/>
                <a:gd name="connsiteY17" fmla="*/ 175732 h 2939782"/>
                <a:gd name="connsiteX18" fmla="*/ 4363505 w 5078345"/>
                <a:gd name="connsiteY18" fmla="*/ 369335 h 2939782"/>
                <a:gd name="connsiteX19" fmla="*/ 4357548 w 5078345"/>
                <a:gd name="connsiteY19" fmla="*/ 431883 h 2939782"/>
                <a:gd name="connsiteX20" fmla="*/ 4372440 w 5078345"/>
                <a:gd name="connsiteY20" fmla="*/ 673142 h 2939782"/>
                <a:gd name="connsiteX21" fmla="*/ 4080547 w 5078345"/>
                <a:gd name="connsiteY21" fmla="*/ 285937 h 2939782"/>
                <a:gd name="connsiteX22" fmla="*/ 3630794 w 5078345"/>
                <a:gd name="connsiteY22" fmla="*/ 11914 h 2939782"/>
                <a:gd name="connsiteX23" fmla="*/ 3052964 w 5078345"/>
                <a:gd name="connsiteY23" fmla="*/ 50635 h 2939782"/>
                <a:gd name="connsiteX24" fmla="*/ 2296425 w 5078345"/>
                <a:gd name="connsiteY24" fmla="*/ 422948 h 2939782"/>
                <a:gd name="connsiteX25" fmla="*/ 2186220 w 5078345"/>
                <a:gd name="connsiteY25" fmla="*/ 327636 h 2939782"/>
                <a:gd name="connsiteX26" fmla="*/ 1697746 w 5078345"/>
                <a:gd name="connsiteY26" fmla="*/ 0 h 2939782"/>
                <a:gd name="connsiteX27" fmla="*/ 1215228 w 5078345"/>
                <a:gd name="connsiteY27" fmla="*/ 321679 h 2939782"/>
                <a:gd name="connsiteX28" fmla="*/ 1245014 w 5078345"/>
                <a:gd name="connsiteY28" fmla="*/ 979928 h 2939782"/>
                <a:gd name="connsiteX29" fmla="*/ 1167573 w 5078345"/>
                <a:gd name="connsiteY29" fmla="*/ 1125874 h 2939782"/>
                <a:gd name="connsiteX30" fmla="*/ 402098 w 5078345"/>
                <a:gd name="connsiteY30" fmla="*/ 622507 h 2939782"/>
                <a:gd name="connsiteX0" fmla="*/ 402098 w 5078345"/>
                <a:gd name="connsiteY0" fmla="*/ 655270 h 2972545"/>
                <a:gd name="connsiteX1" fmla="*/ 0 w 5078345"/>
                <a:gd name="connsiteY1" fmla="*/ 851851 h 2972545"/>
                <a:gd name="connsiteX2" fmla="*/ 32764 w 5078345"/>
                <a:gd name="connsiteY2" fmla="*/ 2093887 h 2972545"/>
                <a:gd name="connsiteX3" fmla="*/ 518259 w 5078345"/>
                <a:gd name="connsiteY3" fmla="*/ 2254726 h 2972545"/>
                <a:gd name="connsiteX4" fmla="*/ 908443 w 5078345"/>
                <a:gd name="connsiteY4" fmla="*/ 1894327 h 2972545"/>
                <a:gd name="connsiteX5" fmla="*/ 1218207 w 5078345"/>
                <a:gd name="connsiteY5" fmla="*/ 1852628 h 2972545"/>
                <a:gd name="connsiteX6" fmla="*/ 2466199 w 5078345"/>
                <a:gd name="connsiteY6" fmla="*/ 2603210 h 2972545"/>
                <a:gd name="connsiteX7" fmla="*/ 3249545 w 5078345"/>
                <a:gd name="connsiteY7" fmla="*/ 2972545 h 2972545"/>
                <a:gd name="connsiteX8" fmla="*/ 3431234 w 5078345"/>
                <a:gd name="connsiteY8" fmla="*/ 2927867 h 2972545"/>
                <a:gd name="connsiteX9" fmla="*/ 3869074 w 5078345"/>
                <a:gd name="connsiteY9" fmla="*/ 2764049 h 2972545"/>
                <a:gd name="connsiteX10" fmla="*/ 4357548 w 5078345"/>
                <a:gd name="connsiteY10" fmla="*/ 2469178 h 2972545"/>
                <a:gd name="connsiteX11" fmla="*/ 5012818 w 5078345"/>
                <a:gd name="connsiteY11" fmla="*/ 1930069 h 2972545"/>
                <a:gd name="connsiteX12" fmla="*/ 5048560 w 5078345"/>
                <a:gd name="connsiteY12" fmla="*/ 1620305 h 2972545"/>
                <a:gd name="connsiteX13" fmla="*/ 5078345 w 5078345"/>
                <a:gd name="connsiteY13" fmla="*/ 1566692 h 2972545"/>
                <a:gd name="connsiteX14" fmla="*/ 5057496 w 5078345"/>
                <a:gd name="connsiteY14" fmla="*/ 941206 h 2972545"/>
                <a:gd name="connsiteX15" fmla="*/ 4738796 w 5078345"/>
                <a:gd name="connsiteY15" fmla="*/ 411033 h 2972545"/>
                <a:gd name="connsiteX16" fmla="*/ 4443924 w 5078345"/>
                <a:gd name="connsiteY16" fmla="*/ 184667 h 2972545"/>
                <a:gd name="connsiteX17" fmla="*/ 4408182 w 5078345"/>
                <a:gd name="connsiteY17" fmla="*/ 208495 h 2972545"/>
                <a:gd name="connsiteX18" fmla="*/ 4363505 w 5078345"/>
                <a:gd name="connsiteY18" fmla="*/ 402098 h 2972545"/>
                <a:gd name="connsiteX19" fmla="*/ 4357548 w 5078345"/>
                <a:gd name="connsiteY19" fmla="*/ 464646 h 2972545"/>
                <a:gd name="connsiteX20" fmla="*/ 4372440 w 5078345"/>
                <a:gd name="connsiteY20" fmla="*/ 705905 h 2972545"/>
                <a:gd name="connsiteX21" fmla="*/ 4080547 w 5078345"/>
                <a:gd name="connsiteY21" fmla="*/ 318700 h 2972545"/>
                <a:gd name="connsiteX22" fmla="*/ 3630794 w 5078345"/>
                <a:gd name="connsiteY22" fmla="*/ 44677 h 2972545"/>
                <a:gd name="connsiteX23" fmla="*/ 3052964 w 5078345"/>
                <a:gd name="connsiteY23" fmla="*/ 83398 h 2972545"/>
                <a:gd name="connsiteX24" fmla="*/ 2296425 w 5078345"/>
                <a:gd name="connsiteY24" fmla="*/ 455711 h 2972545"/>
                <a:gd name="connsiteX25" fmla="*/ 2186220 w 5078345"/>
                <a:gd name="connsiteY25" fmla="*/ 360399 h 2972545"/>
                <a:gd name="connsiteX26" fmla="*/ 1709660 w 5078345"/>
                <a:gd name="connsiteY26" fmla="*/ 0 h 2972545"/>
                <a:gd name="connsiteX27" fmla="*/ 1215228 w 5078345"/>
                <a:gd name="connsiteY27" fmla="*/ 354442 h 2972545"/>
                <a:gd name="connsiteX28" fmla="*/ 1245014 w 5078345"/>
                <a:gd name="connsiteY28" fmla="*/ 1012691 h 2972545"/>
                <a:gd name="connsiteX29" fmla="*/ 1167573 w 5078345"/>
                <a:gd name="connsiteY29" fmla="*/ 1158637 h 2972545"/>
                <a:gd name="connsiteX30" fmla="*/ 402098 w 5078345"/>
                <a:gd name="connsiteY30" fmla="*/ 655270 h 2972545"/>
                <a:gd name="connsiteX0" fmla="*/ 402098 w 5078345"/>
                <a:gd name="connsiteY0" fmla="*/ 655270 h 2972545"/>
                <a:gd name="connsiteX1" fmla="*/ 0 w 5078345"/>
                <a:gd name="connsiteY1" fmla="*/ 851851 h 2972545"/>
                <a:gd name="connsiteX2" fmla="*/ 32764 w 5078345"/>
                <a:gd name="connsiteY2" fmla="*/ 2093887 h 2972545"/>
                <a:gd name="connsiteX3" fmla="*/ 518259 w 5078345"/>
                <a:gd name="connsiteY3" fmla="*/ 2254726 h 2972545"/>
                <a:gd name="connsiteX4" fmla="*/ 908443 w 5078345"/>
                <a:gd name="connsiteY4" fmla="*/ 1894327 h 2972545"/>
                <a:gd name="connsiteX5" fmla="*/ 1218207 w 5078345"/>
                <a:gd name="connsiteY5" fmla="*/ 1852628 h 2972545"/>
                <a:gd name="connsiteX6" fmla="*/ 2466199 w 5078345"/>
                <a:gd name="connsiteY6" fmla="*/ 2603210 h 2972545"/>
                <a:gd name="connsiteX7" fmla="*/ 3249545 w 5078345"/>
                <a:gd name="connsiteY7" fmla="*/ 2972545 h 2972545"/>
                <a:gd name="connsiteX8" fmla="*/ 3431234 w 5078345"/>
                <a:gd name="connsiteY8" fmla="*/ 2927867 h 2972545"/>
                <a:gd name="connsiteX9" fmla="*/ 3869074 w 5078345"/>
                <a:gd name="connsiteY9" fmla="*/ 2764049 h 2972545"/>
                <a:gd name="connsiteX10" fmla="*/ 4357548 w 5078345"/>
                <a:gd name="connsiteY10" fmla="*/ 2469178 h 2972545"/>
                <a:gd name="connsiteX11" fmla="*/ 5012818 w 5078345"/>
                <a:gd name="connsiteY11" fmla="*/ 1930069 h 2972545"/>
                <a:gd name="connsiteX12" fmla="*/ 5048560 w 5078345"/>
                <a:gd name="connsiteY12" fmla="*/ 1620305 h 2972545"/>
                <a:gd name="connsiteX13" fmla="*/ 5078345 w 5078345"/>
                <a:gd name="connsiteY13" fmla="*/ 1566692 h 2972545"/>
                <a:gd name="connsiteX14" fmla="*/ 5057496 w 5078345"/>
                <a:gd name="connsiteY14" fmla="*/ 941206 h 2972545"/>
                <a:gd name="connsiteX15" fmla="*/ 4738796 w 5078345"/>
                <a:gd name="connsiteY15" fmla="*/ 411033 h 2972545"/>
                <a:gd name="connsiteX16" fmla="*/ 4443924 w 5078345"/>
                <a:gd name="connsiteY16" fmla="*/ 184667 h 2972545"/>
                <a:gd name="connsiteX17" fmla="*/ 4408182 w 5078345"/>
                <a:gd name="connsiteY17" fmla="*/ 208495 h 2972545"/>
                <a:gd name="connsiteX18" fmla="*/ 4363505 w 5078345"/>
                <a:gd name="connsiteY18" fmla="*/ 402098 h 2972545"/>
                <a:gd name="connsiteX19" fmla="*/ 4357548 w 5078345"/>
                <a:gd name="connsiteY19" fmla="*/ 464646 h 2972545"/>
                <a:gd name="connsiteX20" fmla="*/ 4372440 w 5078345"/>
                <a:gd name="connsiteY20" fmla="*/ 705905 h 2972545"/>
                <a:gd name="connsiteX21" fmla="*/ 4080547 w 5078345"/>
                <a:gd name="connsiteY21" fmla="*/ 318700 h 2972545"/>
                <a:gd name="connsiteX22" fmla="*/ 3630794 w 5078345"/>
                <a:gd name="connsiteY22" fmla="*/ 44677 h 2972545"/>
                <a:gd name="connsiteX23" fmla="*/ 3052964 w 5078345"/>
                <a:gd name="connsiteY23" fmla="*/ 83398 h 2972545"/>
                <a:gd name="connsiteX24" fmla="*/ 2296425 w 5078345"/>
                <a:gd name="connsiteY24" fmla="*/ 437840 h 2972545"/>
                <a:gd name="connsiteX25" fmla="*/ 2186220 w 5078345"/>
                <a:gd name="connsiteY25" fmla="*/ 360399 h 2972545"/>
                <a:gd name="connsiteX26" fmla="*/ 1709660 w 5078345"/>
                <a:gd name="connsiteY26" fmla="*/ 0 h 2972545"/>
                <a:gd name="connsiteX27" fmla="*/ 1215228 w 5078345"/>
                <a:gd name="connsiteY27" fmla="*/ 354442 h 2972545"/>
                <a:gd name="connsiteX28" fmla="*/ 1245014 w 5078345"/>
                <a:gd name="connsiteY28" fmla="*/ 1012691 h 2972545"/>
                <a:gd name="connsiteX29" fmla="*/ 1167573 w 5078345"/>
                <a:gd name="connsiteY29" fmla="*/ 1158637 h 2972545"/>
                <a:gd name="connsiteX30" fmla="*/ 402098 w 5078345"/>
                <a:gd name="connsiteY30" fmla="*/ 655270 h 2972545"/>
                <a:gd name="connsiteX0" fmla="*/ 402098 w 5078345"/>
                <a:gd name="connsiteY0" fmla="*/ 655270 h 2972545"/>
                <a:gd name="connsiteX1" fmla="*/ 0 w 5078345"/>
                <a:gd name="connsiteY1" fmla="*/ 851851 h 2972545"/>
                <a:gd name="connsiteX2" fmla="*/ 32764 w 5078345"/>
                <a:gd name="connsiteY2" fmla="*/ 2093887 h 2972545"/>
                <a:gd name="connsiteX3" fmla="*/ 518259 w 5078345"/>
                <a:gd name="connsiteY3" fmla="*/ 2254726 h 2972545"/>
                <a:gd name="connsiteX4" fmla="*/ 908443 w 5078345"/>
                <a:gd name="connsiteY4" fmla="*/ 1894327 h 2972545"/>
                <a:gd name="connsiteX5" fmla="*/ 1218207 w 5078345"/>
                <a:gd name="connsiteY5" fmla="*/ 1852628 h 2972545"/>
                <a:gd name="connsiteX6" fmla="*/ 2466199 w 5078345"/>
                <a:gd name="connsiteY6" fmla="*/ 2603210 h 2972545"/>
                <a:gd name="connsiteX7" fmla="*/ 3249545 w 5078345"/>
                <a:gd name="connsiteY7" fmla="*/ 2972545 h 2972545"/>
                <a:gd name="connsiteX8" fmla="*/ 3431234 w 5078345"/>
                <a:gd name="connsiteY8" fmla="*/ 2927867 h 2972545"/>
                <a:gd name="connsiteX9" fmla="*/ 3869074 w 5078345"/>
                <a:gd name="connsiteY9" fmla="*/ 2764049 h 2972545"/>
                <a:gd name="connsiteX10" fmla="*/ 4357548 w 5078345"/>
                <a:gd name="connsiteY10" fmla="*/ 2469178 h 2972545"/>
                <a:gd name="connsiteX11" fmla="*/ 5012818 w 5078345"/>
                <a:gd name="connsiteY11" fmla="*/ 1930069 h 2972545"/>
                <a:gd name="connsiteX12" fmla="*/ 5048560 w 5078345"/>
                <a:gd name="connsiteY12" fmla="*/ 1620305 h 2972545"/>
                <a:gd name="connsiteX13" fmla="*/ 5078345 w 5078345"/>
                <a:gd name="connsiteY13" fmla="*/ 1566692 h 2972545"/>
                <a:gd name="connsiteX14" fmla="*/ 5057496 w 5078345"/>
                <a:gd name="connsiteY14" fmla="*/ 941206 h 2972545"/>
                <a:gd name="connsiteX15" fmla="*/ 4738796 w 5078345"/>
                <a:gd name="connsiteY15" fmla="*/ 411033 h 2972545"/>
                <a:gd name="connsiteX16" fmla="*/ 4443924 w 5078345"/>
                <a:gd name="connsiteY16" fmla="*/ 184667 h 2972545"/>
                <a:gd name="connsiteX17" fmla="*/ 4408182 w 5078345"/>
                <a:gd name="connsiteY17" fmla="*/ 208495 h 2972545"/>
                <a:gd name="connsiteX18" fmla="*/ 4363505 w 5078345"/>
                <a:gd name="connsiteY18" fmla="*/ 402098 h 2972545"/>
                <a:gd name="connsiteX19" fmla="*/ 4357548 w 5078345"/>
                <a:gd name="connsiteY19" fmla="*/ 464646 h 2972545"/>
                <a:gd name="connsiteX20" fmla="*/ 4372440 w 5078345"/>
                <a:gd name="connsiteY20" fmla="*/ 705905 h 2972545"/>
                <a:gd name="connsiteX21" fmla="*/ 4080547 w 5078345"/>
                <a:gd name="connsiteY21" fmla="*/ 318700 h 2972545"/>
                <a:gd name="connsiteX22" fmla="*/ 3630794 w 5078345"/>
                <a:gd name="connsiteY22" fmla="*/ 44677 h 2972545"/>
                <a:gd name="connsiteX23" fmla="*/ 3049986 w 5078345"/>
                <a:gd name="connsiteY23" fmla="*/ 74463 h 2972545"/>
                <a:gd name="connsiteX24" fmla="*/ 2296425 w 5078345"/>
                <a:gd name="connsiteY24" fmla="*/ 437840 h 2972545"/>
                <a:gd name="connsiteX25" fmla="*/ 2186220 w 5078345"/>
                <a:gd name="connsiteY25" fmla="*/ 360399 h 2972545"/>
                <a:gd name="connsiteX26" fmla="*/ 1709660 w 5078345"/>
                <a:gd name="connsiteY26" fmla="*/ 0 h 2972545"/>
                <a:gd name="connsiteX27" fmla="*/ 1215228 w 5078345"/>
                <a:gd name="connsiteY27" fmla="*/ 354442 h 2972545"/>
                <a:gd name="connsiteX28" fmla="*/ 1245014 w 5078345"/>
                <a:gd name="connsiteY28" fmla="*/ 1012691 h 2972545"/>
                <a:gd name="connsiteX29" fmla="*/ 1167573 w 5078345"/>
                <a:gd name="connsiteY29" fmla="*/ 1158637 h 2972545"/>
                <a:gd name="connsiteX30" fmla="*/ 402098 w 5078345"/>
                <a:gd name="connsiteY30" fmla="*/ 655270 h 2972545"/>
                <a:gd name="connsiteX0" fmla="*/ 402098 w 5057496"/>
                <a:gd name="connsiteY0" fmla="*/ 655270 h 2972545"/>
                <a:gd name="connsiteX1" fmla="*/ 0 w 5057496"/>
                <a:gd name="connsiteY1" fmla="*/ 851851 h 2972545"/>
                <a:gd name="connsiteX2" fmla="*/ 32764 w 5057496"/>
                <a:gd name="connsiteY2" fmla="*/ 2093887 h 2972545"/>
                <a:gd name="connsiteX3" fmla="*/ 518259 w 5057496"/>
                <a:gd name="connsiteY3" fmla="*/ 2254726 h 2972545"/>
                <a:gd name="connsiteX4" fmla="*/ 908443 w 5057496"/>
                <a:gd name="connsiteY4" fmla="*/ 1894327 h 2972545"/>
                <a:gd name="connsiteX5" fmla="*/ 1218207 w 5057496"/>
                <a:gd name="connsiteY5" fmla="*/ 1852628 h 2972545"/>
                <a:gd name="connsiteX6" fmla="*/ 2466199 w 5057496"/>
                <a:gd name="connsiteY6" fmla="*/ 2603210 h 2972545"/>
                <a:gd name="connsiteX7" fmla="*/ 3249545 w 5057496"/>
                <a:gd name="connsiteY7" fmla="*/ 2972545 h 2972545"/>
                <a:gd name="connsiteX8" fmla="*/ 3431234 w 5057496"/>
                <a:gd name="connsiteY8" fmla="*/ 2927867 h 2972545"/>
                <a:gd name="connsiteX9" fmla="*/ 3869074 w 5057496"/>
                <a:gd name="connsiteY9" fmla="*/ 2764049 h 2972545"/>
                <a:gd name="connsiteX10" fmla="*/ 4357548 w 5057496"/>
                <a:gd name="connsiteY10" fmla="*/ 2469178 h 2972545"/>
                <a:gd name="connsiteX11" fmla="*/ 5012818 w 5057496"/>
                <a:gd name="connsiteY11" fmla="*/ 1930069 h 2972545"/>
                <a:gd name="connsiteX12" fmla="*/ 5048560 w 5057496"/>
                <a:gd name="connsiteY12" fmla="*/ 1620305 h 2972545"/>
                <a:gd name="connsiteX13" fmla="*/ 5057496 w 5057496"/>
                <a:gd name="connsiteY13" fmla="*/ 941206 h 2972545"/>
                <a:gd name="connsiteX14" fmla="*/ 4738796 w 5057496"/>
                <a:gd name="connsiteY14" fmla="*/ 411033 h 2972545"/>
                <a:gd name="connsiteX15" fmla="*/ 4443924 w 5057496"/>
                <a:gd name="connsiteY15" fmla="*/ 184667 h 2972545"/>
                <a:gd name="connsiteX16" fmla="*/ 4408182 w 5057496"/>
                <a:gd name="connsiteY16" fmla="*/ 208495 h 2972545"/>
                <a:gd name="connsiteX17" fmla="*/ 4363505 w 5057496"/>
                <a:gd name="connsiteY17" fmla="*/ 402098 h 2972545"/>
                <a:gd name="connsiteX18" fmla="*/ 4357548 w 5057496"/>
                <a:gd name="connsiteY18" fmla="*/ 464646 h 2972545"/>
                <a:gd name="connsiteX19" fmla="*/ 4372440 w 5057496"/>
                <a:gd name="connsiteY19" fmla="*/ 705905 h 2972545"/>
                <a:gd name="connsiteX20" fmla="*/ 4080547 w 5057496"/>
                <a:gd name="connsiteY20" fmla="*/ 318700 h 2972545"/>
                <a:gd name="connsiteX21" fmla="*/ 3630794 w 5057496"/>
                <a:gd name="connsiteY21" fmla="*/ 44677 h 2972545"/>
                <a:gd name="connsiteX22" fmla="*/ 3049986 w 5057496"/>
                <a:gd name="connsiteY22" fmla="*/ 74463 h 2972545"/>
                <a:gd name="connsiteX23" fmla="*/ 2296425 w 5057496"/>
                <a:gd name="connsiteY23" fmla="*/ 437840 h 2972545"/>
                <a:gd name="connsiteX24" fmla="*/ 2186220 w 5057496"/>
                <a:gd name="connsiteY24" fmla="*/ 360399 h 2972545"/>
                <a:gd name="connsiteX25" fmla="*/ 1709660 w 5057496"/>
                <a:gd name="connsiteY25" fmla="*/ 0 h 2972545"/>
                <a:gd name="connsiteX26" fmla="*/ 1215228 w 5057496"/>
                <a:gd name="connsiteY26" fmla="*/ 354442 h 2972545"/>
                <a:gd name="connsiteX27" fmla="*/ 1245014 w 5057496"/>
                <a:gd name="connsiteY27" fmla="*/ 1012691 h 2972545"/>
                <a:gd name="connsiteX28" fmla="*/ 1167573 w 5057496"/>
                <a:gd name="connsiteY28" fmla="*/ 1158637 h 2972545"/>
                <a:gd name="connsiteX29" fmla="*/ 402098 w 5057496"/>
                <a:gd name="connsiteY29" fmla="*/ 655270 h 2972545"/>
                <a:gd name="connsiteX0" fmla="*/ 402098 w 5099195"/>
                <a:gd name="connsiteY0" fmla="*/ 655270 h 2972545"/>
                <a:gd name="connsiteX1" fmla="*/ 0 w 5099195"/>
                <a:gd name="connsiteY1" fmla="*/ 851851 h 2972545"/>
                <a:gd name="connsiteX2" fmla="*/ 32764 w 5099195"/>
                <a:gd name="connsiteY2" fmla="*/ 2093887 h 2972545"/>
                <a:gd name="connsiteX3" fmla="*/ 518259 w 5099195"/>
                <a:gd name="connsiteY3" fmla="*/ 2254726 h 2972545"/>
                <a:gd name="connsiteX4" fmla="*/ 908443 w 5099195"/>
                <a:gd name="connsiteY4" fmla="*/ 1894327 h 2972545"/>
                <a:gd name="connsiteX5" fmla="*/ 1218207 w 5099195"/>
                <a:gd name="connsiteY5" fmla="*/ 1852628 h 2972545"/>
                <a:gd name="connsiteX6" fmla="*/ 2466199 w 5099195"/>
                <a:gd name="connsiteY6" fmla="*/ 2603210 h 2972545"/>
                <a:gd name="connsiteX7" fmla="*/ 3249545 w 5099195"/>
                <a:gd name="connsiteY7" fmla="*/ 2972545 h 2972545"/>
                <a:gd name="connsiteX8" fmla="*/ 3431234 w 5099195"/>
                <a:gd name="connsiteY8" fmla="*/ 2927867 h 2972545"/>
                <a:gd name="connsiteX9" fmla="*/ 3869074 w 5099195"/>
                <a:gd name="connsiteY9" fmla="*/ 2764049 h 2972545"/>
                <a:gd name="connsiteX10" fmla="*/ 4357548 w 5099195"/>
                <a:gd name="connsiteY10" fmla="*/ 2469178 h 2972545"/>
                <a:gd name="connsiteX11" fmla="*/ 5012818 w 5099195"/>
                <a:gd name="connsiteY11" fmla="*/ 1930069 h 2972545"/>
                <a:gd name="connsiteX12" fmla="*/ 5099195 w 5099195"/>
                <a:gd name="connsiteY12" fmla="*/ 1623283 h 2972545"/>
                <a:gd name="connsiteX13" fmla="*/ 5057496 w 5099195"/>
                <a:gd name="connsiteY13" fmla="*/ 941206 h 2972545"/>
                <a:gd name="connsiteX14" fmla="*/ 4738796 w 5099195"/>
                <a:gd name="connsiteY14" fmla="*/ 411033 h 2972545"/>
                <a:gd name="connsiteX15" fmla="*/ 4443924 w 5099195"/>
                <a:gd name="connsiteY15" fmla="*/ 184667 h 2972545"/>
                <a:gd name="connsiteX16" fmla="*/ 4408182 w 5099195"/>
                <a:gd name="connsiteY16" fmla="*/ 208495 h 2972545"/>
                <a:gd name="connsiteX17" fmla="*/ 4363505 w 5099195"/>
                <a:gd name="connsiteY17" fmla="*/ 402098 h 2972545"/>
                <a:gd name="connsiteX18" fmla="*/ 4357548 w 5099195"/>
                <a:gd name="connsiteY18" fmla="*/ 464646 h 2972545"/>
                <a:gd name="connsiteX19" fmla="*/ 4372440 w 5099195"/>
                <a:gd name="connsiteY19" fmla="*/ 705905 h 2972545"/>
                <a:gd name="connsiteX20" fmla="*/ 4080547 w 5099195"/>
                <a:gd name="connsiteY20" fmla="*/ 318700 h 2972545"/>
                <a:gd name="connsiteX21" fmla="*/ 3630794 w 5099195"/>
                <a:gd name="connsiteY21" fmla="*/ 44677 h 2972545"/>
                <a:gd name="connsiteX22" fmla="*/ 3049986 w 5099195"/>
                <a:gd name="connsiteY22" fmla="*/ 74463 h 2972545"/>
                <a:gd name="connsiteX23" fmla="*/ 2296425 w 5099195"/>
                <a:gd name="connsiteY23" fmla="*/ 437840 h 2972545"/>
                <a:gd name="connsiteX24" fmla="*/ 2186220 w 5099195"/>
                <a:gd name="connsiteY24" fmla="*/ 360399 h 2972545"/>
                <a:gd name="connsiteX25" fmla="*/ 1709660 w 5099195"/>
                <a:gd name="connsiteY25" fmla="*/ 0 h 2972545"/>
                <a:gd name="connsiteX26" fmla="*/ 1215228 w 5099195"/>
                <a:gd name="connsiteY26" fmla="*/ 354442 h 2972545"/>
                <a:gd name="connsiteX27" fmla="*/ 1245014 w 5099195"/>
                <a:gd name="connsiteY27" fmla="*/ 1012691 h 2972545"/>
                <a:gd name="connsiteX28" fmla="*/ 1167573 w 5099195"/>
                <a:gd name="connsiteY28" fmla="*/ 1158637 h 2972545"/>
                <a:gd name="connsiteX29" fmla="*/ 402098 w 5099195"/>
                <a:gd name="connsiteY29" fmla="*/ 655270 h 2972545"/>
                <a:gd name="connsiteX0" fmla="*/ 402098 w 5099195"/>
                <a:gd name="connsiteY0" fmla="*/ 655270 h 2972545"/>
                <a:gd name="connsiteX1" fmla="*/ 0 w 5099195"/>
                <a:gd name="connsiteY1" fmla="*/ 851851 h 2972545"/>
                <a:gd name="connsiteX2" fmla="*/ 32764 w 5099195"/>
                <a:gd name="connsiteY2" fmla="*/ 2093887 h 2972545"/>
                <a:gd name="connsiteX3" fmla="*/ 518259 w 5099195"/>
                <a:gd name="connsiteY3" fmla="*/ 2254726 h 2972545"/>
                <a:gd name="connsiteX4" fmla="*/ 908443 w 5099195"/>
                <a:gd name="connsiteY4" fmla="*/ 1894327 h 2972545"/>
                <a:gd name="connsiteX5" fmla="*/ 1218207 w 5099195"/>
                <a:gd name="connsiteY5" fmla="*/ 1852628 h 2972545"/>
                <a:gd name="connsiteX6" fmla="*/ 2466199 w 5099195"/>
                <a:gd name="connsiteY6" fmla="*/ 2603210 h 2972545"/>
                <a:gd name="connsiteX7" fmla="*/ 3249545 w 5099195"/>
                <a:gd name="connsiteY7" fmla="*/ 2972545 h 2972545"/>
                <a:gd name="connsiteX8" fmla="*/ 3431234 w 5099195"/>
                <a:gd name="connsiteY8" fmla="*/ 2927867 h 2972545"/>
                <a:gd name="connsiteX9" fmla="*/ 3869074 w 5099195"/>
                <a:gd name="connsiteY9" fmla="*/ 2764049 h 2972545"/>
                <a:gd name="connsiteX10" fmla="*/ 4357548 w 5099195"/>
                <a:gd name="connsiteY10" fmla="*/ 2469178 h 2972545"/>
                <a:gd name="connsiteX11" fmla="*/ 5012818 w 5099195"/>
                <a:gd name="connsiteY11" fmla="*/ 1930069 h 2972545"/>
                <a:gd name="connsiteX12" fmla="*/ 5099195 w 5099195"/>
                <a:gd name="connsiteY12" fmla="*/ 1623283 h 2972545"/>
                <a:gd name="connsiteX13" fmla="*/ 5075367 w 5099195"/>
                <a:gd name="connsiteY13" fmla="*/ 914399 h 2972545"/>
                <a:gd name="connsiteX14" fmla="*/ 4738796 w 5099195"/>
                <a:gd name="connsiteY14" fmla="*/ 411033 h 2972545"/>
                <a:gd name="connsiteX15" fmla="*/ 4443924 w 5099195"/>
                <a:gd name="connsiteY15" fmla="*/ 184667 h 2972545"/>
                <a:gd name="connsiteX16" fmla="*/ 4408182 w 5099195"/>
                <a:gd name="connsiteY16" fmla="*/ 208495 h 2972545"/>
                <a:gd name="connsiteX17" fmla="*/ 4363505 w 5099195"/>
                <a:gd name="connsiteY17" fmla="*/ 402098 h 2972545"/>
                <a:gd name="connsiteX18" fmla="*/ 4357548 w 5099195"/>
                <a:gd name="connsiteY18" fmla="*/ 464646 h 2972545"/>
                <a:gd name="connsiteX19" fmla="*/ 4372440 w 5099195"/>
                <a:gd name="connsiteY19" fmla="*/ 705905 h 2972545"/>
                <a:gd name="connsiteX20" fmla="*/ 4080547 w 5099195"/>
                <a:gd name="connsiteY20" fmla="*/ 318700 h 2972545"/>
                <a:gd name="connsiteX21" fmla="*/ 3630794 w 5099195"/>
                <a:gd name="connsiteY21" fmla="*/ 44677 h 2972545"/>
                <a:gd name="connsiteX22" fmla="*/ 3049986 w 5099195"/>
                <a:gd name="connsiteY22" fmla="*/ 74463 h 2972545"/>
                <a:gd name="connsiteX23" fmla="*/ 2296425 w 5099195"/>
                <a:gd name="connsiteY23" fmla="*/ 437840 h 2972545"/>
                <a:gd name="connsiteX24" fmla="*/ 2186220 w 5099195"/>
                <a:gd name="connsiteY24" fmla="*/ 360399 h 2972545"/>
                <a:gd name="connsiteX25" fmla="*/ 1709660 w 5099195"/>
                <a:gd name="connsiteY25" fmla="*/ 0 h 2972545"/>
                <a:gd name="connsiteX26" fmla="*/ 1215228 w 5099195"/>
                <a:gd name="connsiteY26" fmla="*/ 354442 h 2972545"/>
                <a:gd name="connsiteX27" fmla="*/ 1245014 w 5099195"/>
                <a:gd name="connsiteY27" fmla="*/ 1012691 h 2972545"/>
                <a:gd name="connsiteX28" fmla="*/ 1167573 w 5099195"/>
                <a:gd name="connsiteY28" fmla="*/ 1158637 h 2972545"/>
                <a:gd name="connsiteX29" fmla="*/ 402098 w 5099195"/>
                <a:gd name="connsiteY29" fmla="*/ 655270 h 2972545"/>
                <a:gd name="connsiteX0" fmla="*/ 402098 w 5099195"/>
                <a:gd name="connsiteY0" fmla="*/ 655270 h 2972545"/>
                <a:gd name="connsiteX1" fmla="*/ 0 w 5099195"/>
                <a:gd name="connsiteY1" fmla="*/ 851851 h 2972545"/>
                <a:gd name="connsiteX2" fmla="*/ 32764 w 5099195"/>
                <a:gd name="connsiteY2" fmla="*/ 2093887 h 2972545"/>
                <a:gd name="connsiteX3" fmla="*/ 518259 w 5099195"/>
                <a:gd name="connsiteY3" fmla="*/ 2254726 h 2972545"/>
                <a:gd name="connsiteX4" fmla="*/ 908443 w 5099195"/>
                <a:gd name="connsiteY4" fmla="*/ 1894327 h 2972545"/>
                <a:gd name="connsiteX5" fmla="*/ 1218207 w 5099195"/>
                <a:gd name="connsiteY5" fmla="*/ 1852628 h 2972545"/>
                <a:gd name="connsiteX6" fmla="*/ 2466199 w 5099195"/>
                <a:gd name="connsiteY6" fmla="*/ 2603210 h 2972545"/>
                <a:gd name="connsiteX7" fmla="*/ 3249545 w 5099195"/>
                <a:gd name="connsiteY7" fmla="*/ 2972545 h 2972545"/>
                <a:gd name="connsiteX8" fmla="*/ 3431234 w 5099195"/>
                <a:gd name="connsiteY8" fmla="*/ 2927867 h 2972545"/>
                <a:gd name="connsiteX9" fmla="*/ 3869074 w 5099195"/>
                <a:gd name="connsiteY9" fmla="*/ 2764049 h 2972545"/>
                <a:gd name="connsiteX10" fmla="*/ 4357548 w 5099195"/>
                <a:gd name="connsiteY10" fmla="*/ 2469178 h 2972545"/>
                <a:gd name="connsiteX11" fmla="*/ 5039624 w 5099195"/>
                <a:gd name="connsiteY11" fmla="*/ 1930069 h 2972545"/>
                <a:gd name="connsiteX12" fmla="*/ 5099195 w 5099195"/>
                <a:gd name="connsiteY12" fmla="*/ 1623283 h 2972545"/>
                <a:gd name="connsiteX13" fmla="*/ 5075367 w 5099195"/>
                <a:gd name="connsiteY13" fmla="*/ 914399 h 2972545"/>
                <a:gd name="connsiteX14" fmla="*/ 4738796 w 5099195"/>
                <a:gd name="connsiteY14" fmla="*/ 411033 h 2972545"/>
                <a:gd name="connsiteX15" fmla="*/ 4443924 w 5099195"/>
                <a:gd name="connsiteY15" fmla="*/ 184667 h 2972545"/>
                <a:gd name="connsiteX16" fmla="*/ 4408182 w 5099195"/>
                <a:gd name="connsiteY16" fmla="*/ 208495 h 2972545"/>
                <a:gd name="connsiteX17" fmla="*/ 4363505 w 5099195"/>
                <a:gd name="connsiteY17" fmla="*/ 402098 h 2972545"/>
                <a:gd name="connsiteX18" fmla="*/ 4357548 w 5099195"/>
                <a:gd name="connsiteY18" fmla="*/ 464646 h 2972545"/>
                <a:gd name="connsiteX19" fmla="*/ 4372440 w 5099195"/>
                <a:gd name="connsiteY19" fmla="*/ 705905 h 2972545"/>
                <a:gd name="connsiteX20" fmla="*/ 4080547 w 5099195"/>
                <a:gd name="connsiteY20" fmla="*/ 318700 h 2972545"/>
                <a:gd name="connsiteX21" fmla="*/ 3630794 w 5099195"/>
                <a:gd name="connsiteY21" fmla="*/ 44677 h 2972545"/>
                <a:gd name="connsiteX22" fmla="*/ 3049986 w 5099195"/>
                <a:gd name="connsiteY22" fmla="*/ 74463 h 2972545"/>
                <a:gd name="connsiteX23" fmla="*/ 2296425 w 5099195"/>
                <a:gd name="connsiteY23" fmla="*/ 437840 h 2972545"/>
                <a:gd name="connsiteX24" fmla="*/ 2186220 w 5099195"/>
                <a:gd name="connsiteY24" fmla="*/ 360399 h 2972545"/>
                <a:gd name="connsiteX25" fmla="*/ 1709660 w 5099195"/>
                <a:gd name="connsiteY25" fmla="*/ 0 h 2972545"/>
                <a:gd name="connsiteX26" fmla="*/ 1215228 w 5099195"/>
                <a:gd name="connsiteY26" fmla="*/ 354442 h 2972545"/>
                <a:gd name="connsiteX27" fmla="*/ 1245014 w 5099195"/>
                <a:gd name="connsiteY27" fmla="*/ 1012691 h 2972545"/>
                <a:gd name="connsiteX28" fmla="*/ 1167573 w 5099195"/>
                <a:gd name="connsiteY28" fmla="*/ 1158637 h 2972545"/>
                <a:gd name="connsiteX29" fmla="*/ 402098 w 5099195"/>
                <a:gd name="connsiteY29" fmla="*/ 655270 h 2972545"/>
                <a:gd name="connsiteX0" fmla="*/ 402098 w 5099195"/>
                <a:gd name="connsiteY0" fmla="*/ 655270 h 2972545"/>
                <a:gd name="connsiteX1" fmla="*/ 0 w 5099195"/>
                <a:gd name="connsiteY1" fmla="*/ 851851 h 2972545"/>
                <a:gd name="connsiteX2" fmla="*/ 32764 w 5099195"/>
                <a:gd name="connsiteY2" fmla="*/ 2093887 h 2972545"/>
                <a:gd name="connsiteX3" fmla="*/ 518259 w 5099195"/>
                <a:gd name="connsiteY3" fmla="*/ 2254726 h 2972545"/>
                <a:gd name="connsiteX4" fmla="*/ 908443 w 5099195"/>
                <a:gd name="connsiteY4" fmla="*/ 1894327 h 2972545"/>
                <a:gd name="connsiteX5" fmla="*/ 1218207 w 5099195"/>
                <a:gd name="connsiteY5" fmla="*/ 1852628 h 2972545"/>
                <a:gd name="connsiteX6" fmla="*/ 2466199 w 5099195"/>
                <a:gd name="connsiteY6" fmla="*/ 2603210 h 2972545"/>
                <a:gd name="connsiteX7" fmla="*/ 3249545 w 5099195"/>
                <a:gd name="connsiteY7" fmla="*/ 2972545 h 2972545"/>
                <a:gd name="connsiteX8" fmla="*/ 3431234 w 5099195"/>
                <a:gd name="connsiteY8" fmla="*/ 2927867 h 2972545"/>
                <a:gd name="connsiteX9" fmla="*/ 3869074 w 5099195"/>
                <a:gd name="connsiteY9" fmla="*/ 2764049 h 2972545"/>
                <a:gd name="connsiteX10" fmla="*/ 4357548 w 5099195"/>
                <a:gd name="connsiteY10" fmla="*/ 2510877 h 2972545"/>
                <a:gd name="connsiteX11" fmla="*/ 5039624 w 5099195"/>
                <a:gd name="connsiteY11" fmla="*/ 1930069 h 2972545"/>
                <a:gd name="connsiteX12" fmla="*/ 5099195 w 5099195"/>
                <a:gd name="connsiteY12" fmla="*/ 1623283 h 2972545"/>
                <a:gd name="connsiteX13" fmla="*/ 5075367 w 5099195"/>
                <a:gd name="connsiteY13" fmla="*/ 914399 h 2972545"/>
                <a:gd name="connsiteX14" fmla="*/ 4738796 w 5099195"/>
                <a:gd name="connsiteY14" fmla="*/ 411033 h 2972545"/>
                <a:gd name="connsiteX15" fmla="*/ 4443924 w 5099195"/>
                <a:gd name="connsiteY15" fmla="*/ 184667 h 2972545"/>
                <a:gd name="connsiteX16" fmla="*/ 4408182 w 5099195"/>
                <a:gd name="connsiteY16" fmla="*/ 208495 h 2972545"/>
                <a:gd name="connsiteX17" fmla="*/ 4363505 w 5099195"/>
                <a:gd name="connsiteY17" fmla="*/ 402098 h 2972545"/>
                <a:gd name="connsiteX18" fmla="*/ 4357548 w 5099195"/>
                <a:gd name="connsiteY18" fmla="*/ 464646 h 2972545"/>
                <a:gd name="connsiteX19" fmla="*/ 4372440 w 5099195"/>
                <a:gd name="connsiteY19" fmla="*/ 705905 h 2972545"/>
                <a:gd name="connsiteX20" fmla="*/ 4080547 w 5099195"/>
                <a:gd name="connsiteY20" fmla="*/ 318700 h 2972545"/>
                <a:gd name="connsiteX21" fmla="*/ 3630794 w 5099195"/>
                <a:gd name="connsiteY21" fmla="*/ 44677 h 2972545"/>
                <a:gd name="connsiteX22" fmla="*/ 3049986 w 5099195"/>
                <a:gd name="connsiteY22" fmla="*/ 74463 h 2972545"/>
                <a:gd name="connsiteX23" fmla="*/ 2296425 w 5099195"/>
                <a:gd name="connsiteY23" fmla="*/ 437840 h 2972545"/>
                <a:gd name="connsiteX24" fmla="*/ 2186220 w 5099195"/>
                <a:gd name="connsiteY24" fmla="*/ 360399 h 2972545"/>
                <a:gd name="connsiteX25" fmla="*/ 1709660 w 5099195"/>
                <a:gd name="connsiteY25" fmla="*/ 0 h 2972545"/>
                <a:gd name="connsiteX26" fmla="*/ 1215228 w 5099195"/>
                <a:gd name="connsiteY26" fmla="*/ 354442 h 2972545"/>
                <a:gd name="connsiteX27" fmla="*/ 1245014 w 5099195"/>
                <a:gd name="connsiteY27" fmla="*/ 1012691 h 2972545"/>
                <a:gd name="connsiteX28" fmla="*/ 1167573 w 5099195"/>
                <a:gd name="connsiteY28" fmla="*/ 1158637 h 2972545"/>
                <a:gd name="connsiteX29" fmla="*/ 402098 w 5099195"/>
                <a:gd name="connsiteY29" fmla="*/ 655270 h 2972545"/>
                <a:gd name="connsiteX0" fmla="*/ 402098 w 5099195"/>
                <a:gd name="connsiteY0" fmla="*/ 655270 h 2972545"/>
                <a:gd name="connsiteX1" fmla="*/ 0 w 5099195"/>
                <a:gd name="connsiteY1" fmla="*/ 851851 h 2972545"/>
                <a:gd name="connsiteX2" fmla="*/ 32764 w 5099195"/>
                <a:gd name="connsiteY2" fmla="*/ 2093887 h 2972545"/>
                <a:gd name="connsiteX3" fmla="*/ 518259 w 5099195"/>
                <a:gd name="connsiteY3" fmla="*/ 2254726 h 2972545"/>
                <a:gd name="connsiteX4" fmla="*/ 908443 w 5099195"/>
                <a:gd name="connsiteY4" fmla="*/ 1894327 h 2972545"/>
                <a:gd name="connsiteX5" fmla="*/ 1218207 w 5099195"/>
                <a:gd name="connsiteY5" fmla="*/ 1852628 h 2972545"/>
                <a:gd name="connsiteX6" fmla="*/ 2466199 w 5099195"/>
                <a:gd name="connsiteY6" fmla="*/ 2603210 h 2972545"/>
                <a:gd name="connsiteX7" fmla="*/ 3249545 w 5099195"/>
                <a:gd name="connsiteY7" fmla="*/ 2972545 h 2972545"/>
                <a:gd name="connsiteX8" fmla="*/ 3431234 w 5099195"/>
                <a:gd name="connsiteY8" fmla="*/ 2927867 h 2972545"/>
                <a:gd name="connsiteX9" fmla="*/ 3860139 w 5099195"/>
                <a:gd name="connsiteY9" fmla="*/ 2781920 h 2972545"/>
                <a:gd name="connsiteX10" fmla="*/ 4357548 w 5099195"/>
                <a:gd name="connsiteY10" fmla="*/ 2510877 h 2972545"/>
                <a:gd name="connsiteX11" fmla="*/ 5039624 w 5099195"/>
                <a:gd name="connsiteY11" fmla="*/ 1930069 h 2972545"/>
                <a:gd name="connsiteX12" fmla="*/ 5099195 w 5099195"/>
                <a:gd name="connsiteY12" fmla="*/ 1623283 h 2972545"/>
                <a:gd name="connsiteX13" fmla="*/ 5075367 w 5099195"/>
                <a:gd name="connsiteY13" fmla="*/ 914399 h 2972545"/>
                <a:gd name="connsiteX14" fmla="*/ 4738796 w 5099195"/>
                <a:gd name="connsiteY14" fmla="*/ 411033 h 2972545"/>
                <a:gd name="connsiteX15" fmla="*/ 4443924 w 5099195"/>
                <a:gd name="connsiteY15" fmla="*/ 184667 h 2972545"/>
                <a:gd name="connsiteX16" fmla="*/ 4408182 w 5099195"/>
                <a:gd name="connsiteY16" fmla="*/ 208495 h 2972545"/>
                <a:gd name="connsiteX17" fmla="*/ 4363505 w 5099195"/>
                <a:gd name="connsiteY17" fmla="*/ 402098 h 2972545"/>
                <a:gd name="connsiteX18" fmla="*/ 4357548 w 5099195"/>
                <a:gd name="connsiteY18" fmla="*/ 464646 h 2972545"/>
                <a:gd name="connsiteX19" fmla="*/ 4372440 w 5099195"/>
                <a:gd name="connsiteY19" fmla="*/ 705905 h 2972545"/>
                <a:gd name="connsiteX20" fmla="*/ 4080547 w 5099195"/>
                <a:gd name="connsiteY20" fmla="*/ 318700 h 2972545"/>
                <a:gd name="connsiteX21" fmla="*/ 3630794 w 5099195"/>
                <a:gd name="connsiteY21" fmla="*/ 44677 h 2972545"/>
                <a:gd name="connsiteX22" fmla="*/ 3049986 w 5099195"/>
                <a:gd name="connsiteY22" fmla="*/ 74463 h 2972545"/>
                <a:gd name="connsiteX23" fmla="*/ 2296425 w 5099195"/>
                <a:gd name="connsiteY23" fmla="*/ 437840 h 2972545"/>
                <a:gd name="connsiteX24" fmla="*/ 2186220 w 5099195"/>
                <a:gd name="connsiteY24" fmla="*/ 360399 h 2972545"/>
                <a:gd name="connsiteX25" fmla="*/ 1709660 w 5099195"/>
                <a:gd name="connsiteY25" fmla="*/ 0 h 2972545"/>
                <a:gd name="connsiteX26" fmla="*/ 1215228 w 5099195"/>
                <a:gd name="connsiteY26" fmla="*/ 354442 h 2972545"/>
                <a:gd name="connsiteX27" fmla="*/ 1245014 w 5099195"/>
                <a:gd name="connsiteY27" fmla="*/ 1012691 h 2972545"/>
                <a:gd name="connsiteX28" fmla="*/ 1167573 w 5099195"/>
                <a:gd name="connsiteY28" fmla="*/ 1158637 h 2972545"/>
                <a:gd name="connsiteX29" fmla="*/ 402098 w 5099195"/>
                <a:gd name="connsiteY29" fmla="*/ 655270 h 2972545"/>
                <a:gd name="connsiteX0" fmla="*/ 402098 w 5099195"/>
                <a:gd name="connsiteY0" fmla="*/ 655270 h 2981481"/>
                <a:gd name="connsiteX1" fmla="*/ 0 w 5099195"/>
                <a:gd name="connsiteY1" fmla="*/ 851851 h 2981481"/>
                <a:gd name="connsiteX2" fmla="*/ 32764 w 5099195"/>
                <a:gd name="connsiteY2" fmla="*/ 2093887 h 2981481"/>
                <a:gd name="connsiteX3" fmla="*/ 518259 w 5099195"/>
                <a:gd name="connsiteY3" fmla="*/ 2254726 h 2981481"/>
                <a:gd name="connsiteX4" fmla="*/ 908443 w 5099195"/>
                <a:gd name="connsiteY4" fmla="*/ 1894327 h 2981481"/>
                <a:gd name="connsiteX5" fmla="*/ 1218207 w 5099195"/>
                <a:gd name="connsiteY5" fmla="*/ 1852628 h 2981481"/>
                <a:gd name="connsiteX6" fmla="*/ 2466199 w 5099195"/>
                <a:gd name="connsiteY6" fmla="*/ 2603210 h 2981481"/>
                <a:gd name="connsiteX7" fmla="*/ 3195932 w 5099195"/>
                <a:gd name="connsiteY7" fmla="*/ 2981481 h 2981481"/>
                <a:gd name="connsiteX8" fmla="*/ 3431234 w 5099195"/>
                <a:gd name="connsiteY8" fmla="*/ 2927867 h 2981481"/>
                <a:gd name="connsiteX9" fmla="*/ 3860139 w 5099195"/>
                <a:gd name="connsiteY9" fmla="*/ 2781920 h 2981481"/>
                <a:gd name="connsiteX10" fmla="*/ 4357548 w 5099195"/>
                <a:gd name="connsiteY10" fmla="*/ 2510877 h 2981481"/>
                <a:gd name="connsiteX11" fmla="*/ 5039624 w 5099195"/>
                <a:gd name="connsiteY11" fmla="*/ 1930069 h 2981481"/>
                <a:gd name="connsiteX12" fmla="*/ 5099195 w 5099195"/>
                <a:gd name="connsiteY12" fmla="*/ 1623283 h 2981481"/>
                <a:gd name="connsiteX13" fmla="*/ 5075367 w 5099195"/>
                <a:gd name="connsiteY13" fmla="*/ 914399 h 2981481"/>
                <a:gd name="connsiteX14" fmla="*/ 4738796 w 5099195"/>
                <a:gd name="connsiteY14" fmla="*/ 411033 h 2981481"/>
                <a:gd name="connsiteX15" fmla="*/ 4443924 w 5099195"/>
                <a:gd name="connsiteY15" fmla="*/ 184667 h 2981481"/>
                <a:gd name="connsiteX16" fmla="*/ 4408182 w 5099195"/>
                <a:gd name="connsiteY16" fmla="*/ 208495 h 2981481"/>
                <a:gd name="connsiteX17" fmla="*/ 4363505 w 5099195"/>
                <a:gd name="connsiteY17" fmla="*/ 402098 h 2981481"/>
                <a:gd name="connsiteX18" fmla="*/ 4357548 w 5099195"/>
                <a:gd name="connsiteY18" fmla="*/ 464646 h 2981481"/>
                <a:gd name="connsiteX19" fmla="*/ 4372440 w 5099195"/>
                <a:gd name="connsiteY19" fmla="*/ 705905 h 2981481"/>
                <a:gd name="connsiteX20" fmla="*/ 4080547 w 5099195"/>
                <a:gd name="connsiteY20" fmla="*/ 318700 h 2981481"/>
                <a:gd name="connsiteX21" fmla="*/ 3630794 w 5099195"/>
                <a:gd name="connsiteY21" fmla="*/ 44677 h 2981481"/>
                <a:gd name="connsiteX22" fmla="*/ 3049986 w 5099195"/>
                <a:gd name="connsiteY22" fmla="*/ 74463 h 2981481"/>
                <a:gd name="connsiteX23" fmla="*/ 2296425 w 5099195"/>
                <a:gd name="connsiteY23" fmla="*/ 437840 h 2981481"/>
                <a:gd name="connsiteX24" fmla="*/ 2186220 w 5099195"/>
                <a:gd name="connsiteY24" fmla="*/ 360399 h 2981481"/>
                <a:gd name="connsiteX25" fmla="*/ 1709660 w 5099195"/>
                <a:gd name="connsiteY25" fmla="*/ 0 h 2981481"/>
                <a:gd name="connsiteX26" fmla="*/ 1215228 w 5099195"/>
                <a:gd name="connsiteY26" fmla="*/ 354442 h 2981481"/>
                <a:gd name="connsiteX27" fmla="*/ 1245014 w 5099195"/>
                <a:gd name="connsiteY27" fmla="*/ 1012691 h 2981481"/>
                <a:gd name="connsiteX28" fmla="*/ 1167573 w 5099195"/>
                <a:gd name="connsiteY28" fmla="*/ 1158637 h 2981481"/>
                <a:gd name="connsiteX29" fmla="*/ 402098 w 5099195"/>
                <a:gd name="connsiteY29" fmla="*/ 655270 h 2981481"/>
                <a:gd name="connsiteX0" fmla="*/ 402098 w 5099195"/>
                <a:gd name="connsiteY0" fmla="*/ 655270 h 2981481"/>
                <a:gd name="connsiteX1" fmla="*/ 0 w 5099195"/>
                <a:gd name="connsiteY1" fmla="*/ 851851 h 2981481"/>
                <a:gd name="connsiteX2" fmla="*/ 32764 w 5099195"/>
                <a:gd name="connsiteY2" fmla="*/ 2093887 h 2981481"/>
                <a:gd name="connsiteX3" fmla="*/ 518259 w 5099195"/>
                <a:gd name="connsiteY3" fmla="*/ 2254726 h 2981481"/>
                <a:gd name="connsiteX4" fmla="*/ 908443 w 5099195"/>
                <a:gd name="connsiteY4" fmla="*/ 1894327 h 2981481"/>
                <a:gd name="connsiteX5" fmla="*/ 1218207 w 5099195"/>
                <a:gd name="connsiteY5" fmla="*/ 1852628 h 2981481"/>
                <a:gd name="connsiteX6" fmla="*/ 2466199 w 5099195"/>
                <a:gd name="connsiteY6" fmla="*/ 2603210 h 2981481"/>
                <a:gd name="connsiteX7" fmla="*/ 3195932 w 5099195"/>
                <a:gd name="connsiteY7" fmla="*/ 2981481 h 2981481"/>
                <a:gd name="connsiteX8" fmla="*/ 3431234 w 5099195"/>
                <a:gd name="connsiteY8" fmla="*/ 2927867 h 2981481"/>
                <a:gd name="connsiteX9" fmla="*/ 3860139 w 5099195"/>
                <a:gd name="connsiteY9" fmla="*/ 2781920 h 2981481"/>
                <a:gd name="connsiteX10" fmla="*/ 4357548 w 5099195"/>
                <a:gd name="connsiteY10" fmla="*/ 2510877 h 2981481"/>
                <a:gd name="connsiteX11" fmla="*/ 5039624 w 5099195"/>
                <a:gd name="connsiteY11" fmla="*/ 1930069 h 2981481"/>
                <a:gd name="connsiteX12" fmla="*/ 5099195 w 5099195"/>
                <a:gd name="connsiteY12" fmla="*/ 1623283 h 2981481"/>
                <a:gd name="connsiteX13" fmla="*/ 5075367 w 5099195"/>
                <a:gd name="connsiteY13" fmla="*/ 914399 h 2981481"/>
                <a:gd name="connsiteX14" fmla="*/ 4738796 w 5099195"/>
                <a:gd name="connsiteY14" fmla="*/ 411033 h 2981481"/>
                <a:gd name="connsiteX15" fmla="*/ 4443924 w 5099195"/>
                <a:gd name="connsiteY15" fmla="*/ 184667 h 2981481"/>
                <a:gd name="connsiteX16" fmla="*/ 4408182 w 5099195"/>
                <a:gd name="connsiteY16" fmla="*/ 208495 h 2981481"/>
                <a:gd name="connsiteX17" fmla="*/ 4363505 w 5099195"/>
                <a:gd name="connsiteY17" fmla="*/ 402098 h 2981481"/>
                <a:gd name="connsiteX18" fmla="*/ 4357548 w 5099195"/>
                <a:gd name="connsiteY18" fmla="*/ 464646 h 2981481"/>
                <a:gd name="connsiteX19" fmla="*/ 4372440 w 5099195"/>
                <a:gd name="connsiteY19" fmla="*/ 705905 h 2981481"/>
                <a:gd name="connsiteX20" fmla="*/ 4080547 w 5099195"/>
                <a:gd name="connsiteY20" fmla="*/ 318700 h 2981481"/>
                <a:gd name="connsiteX21" fmla="*/ 3630794 w 5099195"/>
                <a:gd name="connsiteY21" fmla="*/ 44677 h 2981481"/>
                <a:gd name="connsiteX22" fmla="*/ 3049986 w 5099195"/>
                <a:gd name="connsiteY22" fmla="*/ 74463 h 2981481"/>
                <a:gd name="connsiteX23" fmla="*/ 2296425 w 5099195"/>
                <a:gd name="connsiteY23" fmla="*/ 437840 h 2981481"/>
                <a:gd name="connsiteX24" fmla="*/ 2186220 w 5099195"/>
                <a:gd name="connsiteY24" fmla="*/ 360399 h 2981481"/>
                <a:gd name="connsiteX25" fmla="*/ 1709660 w 5099195"/>
                <a:gd name="connsiteY25" fmla="*/ 0 h 2981481"/>
                <a:gd name="connsiteX26" fmla="*/ 1215228 w 5099195"/>
                <a:gd name="connsiteY26" fmla="*/ 354442 h 2981481"/>
                <a:gd name="connsiteX27" fmla="*/ 1245014 w 5099195"/>
                <a:gd name="connsiteY27" fmla="*/ 1012691 h 2981481"/>
                <a:gd name="connsiteX28" fmla="*/ 1167573 w 5099195"/>
                <a:gd name="connsiteY28" fmla="*/ 1158637 h 2981481"/>
                <a:gd name="connsiteX29" fmla="*/ 402098 w 5099195"/>
                <a:gd name="connsiteY29" fmla="*/ 655270 h 2981481"/>
                <a:gd name="connsiteX0" fmla="*/ 402098 w 5099195"/>
                <a:gd name="connsiteY0" fmla="*/ 655270 h 2981481"/>
                <a:gd name="connsiteX1" fmla="*/ 0 w 5099195"/>
                <a:gd name="connsiteY1" fmla="*/ 851851 h 2981481"/>
                <a:gd name="connsiteX2" fmla="*/ 32764 w 5099195"/>
                <a:gd name="connsiteY2" fmla="*/ 2093887 h 2981481"/>
                <a:gd name="connsiteX3" fmla="*/ 518259 w 5099195"/>
                <a:gd name="connsiteY3" fmla="*/ 2254726 h 2981481"/>
                <a:gd name="connsiteX4" fmla="*/ 908443 w 5099195"/>
                <a:gd name="connsiteY4" fmla="*/ 1894327 h 2981481"/>
                <a:gd name="connsiteX5" fmla="*/ 1215228 w 5099195"/>
                <a:gd name="connsiteY5" fmla="*/ 1879435 h 2981481"/>
                <a:gd name="connsiteX6" fmla="*/ 2466199 w 5099195"/>
                <a:gd name="connsiteY6" fmla="*/ 2603210 h 2981481"/>
                <a:gd name="connsiteX7" fmla="*/ 3195932 w 5099195"/>
                <a:gd name="connsiteY7" fmla="*/ 2981481 h 2981481"/>
                <a:gd name="connsiteX8" fmla="*/ 3431234 w 5099195"/>
                <a:gd name="connsiteY8" fmla="*/ 2927867 h 2981481"/>
                <a:gd name="connsiteX9" fmla="*/ 3860139 w 5099195"/>
                <a:gd name="connsiteY9" fmla="*/ 2781920 h 2981481"/>
                <a:gd name="connsiteX10" fmla="*/ 4357548 w 5099195"/>
                <a:gd name="connsiteY10" fmla="*/ 2510877 h 2981481"/>
                <a:gd name="connsiteX11" fmla="*/ 5039624 w 5099195"/>
                <a:gd name="connsiteY11" fmla="*/ 1930069 h 2981481"/>
                <a:gd name="connsiteX12" fmla="*/ 5099195 w 5099195"/>
                <a:gd name="connsiteY12" fmla="*/ 1623283 h 2981481"/>
                <a:gd name="connsiteX13" fmla="*/ 5075367 w 5099195"/>
                <a:gd name="connsiteY13" fmla="*/ 914399 h 2981481"/>
                <a:gd name="connsiteX14" fmla="*/ 4738796 w 5099195"/>
                <a:gd name="connsiteY14" fmla="*/ 411033 h 2981481"/>
                <a:gd name="connsiteX15" fmla="*/ 4443924 w 5099195"/>
                <a:gd name="connsiteY15" fmla="*/ 184667 h 2981481"/>
                <a:gd name="connsiteX16" fmla="*/ 4408182 w 5099195"/>
                <a:gd name="connsiteY16" fmla="*/ 208495 h 2981481"/>
                <a:gd name="connsiteX17" fmla="*/ 4363505 w 5099195"/>
                <a:gd name="connsiteY17" fmla="*/ 402098 h 2981481"/>
                <a:gd name="connsiteX18" fmla="*/ 4357548 w 5099195"/>
                <a:gd name="connsiteY18" fmla="*/ 464646 h 2981481"/>
                <a:gd name="connsiteX19" fmla="*/ 4372440 w 5099195"/>
                <a:gd name="connsiteY19" fmla="*/ 705905 h 2981481"/>
                <a:gd name="connsiteX20" fmla="*/ 4080547 w 5099195"/>
                <a:gd name="connsiteY20" fmla="*/ 318700 h 2981481"/>
                <a:gd name="connsiteX21" fmla="*/ 3630794 w 5099195"/>
                <a:gd name="connsiteY21" fmla="*/ 44677 h 2981481"/>
                <a:gd name="connsiteX22" fmla="*/ 3049986 w 5099195"/>
                <a:gd name="connsiteY22" fmla="*/ 74463 h 2981481"/>
                <a:gd name="connsiteX23" fmla="*/ 2296425 w 5099195"/>
                <a:gd name="connsiteY23" fmla="*/ 437840 h 2981481"/>
                <a:gd name="connsiteX24" fmla="*/ 2186220 w 5099195"/>
                <a:gd name="connsiteY24" fmla="*/ 360399 h 2981481"/>
                <a:gd name="connsiteX25" fmla="*/ 1709660 w 5099195"/>
                <a:gd name="connsiteY25" fmla="*/ 0 h 2981481"/>
                <a:gd name="connsiteX26" fmla="*/ 1215228 w 5099195"/>
                <a:gd name="connsiteY26" fmla="*/ 354442 h 2981481"/>
                <a:gd name="connsiteX27" fmla="*/ 1245014 w 5099195"/>
                <a:gd name="connsiteY27" fmla="*/ 1012691 h 2981481"/>
                <a:gd name="connsiteX28" fmla="*/ 1167573 w 5099195"/>
                <a:gd name="connsiteY28" fmla="*/ 1158637 h 2981481"/>
                <a:gd name="connsiteX29" fmla="*/ 402098 w 5099195"/>
                <a:gd name="connsiteY29" fmla="*/ 655270 h 2981481"/>
                <a:gd name="connsiteX0" fmla="*/ 402098 w 5099195"/>
                <a:gd name="connsiteY0" fmla="*/ 655270 h 2981481"/>
                <a:gd name="connsiteX1" fmla="*/ 0 w 5099195"/>
                <a:gd name="connsiteY1" fmla="*/ 851851 h 2981481"/>
                <a:gd name="connsiteX2" fmla="*/ 32764 w 5099195"/>
                <a:gd name="connsiteY2" fmla="*/ 2093887 h 2981481"/>
                <a:gd name="connsiteX3" fmla="*/ 518259 w 5099195"/>
                <a:gd name="connsiteY3" fmla="*/ 2254726 h 2981481"/>
                <a:gd name="connsiteX4" fmla="*/ 908443 w 5099195"/>
                <a:gd name="connsiteY4" fmla="*/ 1894327 h 2981481"/>
                <a:gd name="connsiteX5" fmla="*/ 1215228 w 5099195"/>
                <a:gd name="connsiteY5" fmla="*/ 1879435 h 2981481"/>
                <a:gd name="connsiteX6" fmla="*/ 2448328 w 5099195"/>
                <a:gd name="connsiteY6" fmla="*/ 2621081 h 2981481"/>
                <a:gd name="connsiteX7" fmla="*/ 3195932 w 5099195"/>
                <a:gd name="connsiteY7" fmla="*/ 2981481 h 2981481"/>
                <a:gd name="connsiteX8" fmla="*/ 3431234 w 5099195"/>
                <a:gd name="connsiteY8" fmla="*/ 2927867 h 2981481"/>
                <a:gd name="connsiteX9" fmla="*/ 3860139 w 5099195"/>
                <a:gd name="connsiteY9" fmla="*/ 2781920 h 2981481"/>
                <a:gd name="connsiteX10" fmla="*/ 4357548 w 5099195"/>
                <a:gd name="connsiteY10" fmla="*/ 2510877 h 2981481"/>
                <a:gd name="connsiteX11" fmla="*/ 5039624 w 5099195"/>
                <a:gd name="connsiteY11" fmla="*/ 1930069 h 2981481"/>
                <a:gd name="connsiteX12" fmla="*/ 5099195 w 5099195"/>
                <a:gd name="connsiteY12" fmla="*/ 1623283 h 2981481"/>
                <a:gd name="connsiteX13" fmla="*/ 5075367 w 5099195"/>
                <a:gd name="connsiteY13" fmla="*/ 914399 h 2981481"/>
                <a:gd name="connsiteX14" fmla="*/ 4738796 w 5099195"/>
                <a:gd name="connsiteY14" fmla="*/ 411033 h 2981481"/>
                <a:gd name="connsiteX15" fmla="*/ 4443924 w 5099195"/>
                <a:gd name="connsiteY15" fmla="*/ 184667 h 2981481"/>
                <a:gd name="connsiteX16" fmla="*/ 4408182 w 5099195"/>
                <a:gd name="connsiteY16" fmla="*/ 208495 h 2981481"/>
                <a:gd name="connsiteX17" fmla="*/ 4363505 w 5099195"/>
                <a:gd name="connsiteY17" fmla="*/ 402098 h 2981481"/>
                <a:gd name="connsiteX18" fmla="*/ 4357548 w 5099195"/>
                <a:gd name="connsiteY18" fmla="*/ 464646 h 2981481"/>
                <a:gd name="connsiteX19" fmla="*/ 4372440 w 5099195"/>
                <a:gd name="connsiteY19" fmla="*/ 705905 h 2981481"/>
                <a:gd name="connsiteX20" fmla="*/ 4080547 w 5099195"/>
                <a:gd name="connsiteY20" fmla="*/ 318700 h 2981481"/>
                <a:gd name="connsiteX21" fmla="*/ 3630794 w 5099195"/>
                <a:gd name="connsiteY21" fmla="*/ 44677 h 2981481"/>
                <a:gd name="connsiteX22" fmla="*/ 3049986 w 5099195"/>
                <a:gd name="connsiteY22" fmla="*/ 74463 h 2981481"/>
                <a:gd name="connsiteX23" fmla="*/ 2296425 w 5099195"/>
                <a:gd name="connsiteY23" fmla="*/ 437840 h 2981481"/>
                <a:gd name="connsiteX24" fmla="*/ 2186220 w 5099195"/>
                <a:gd name="connsiteY24" fmla="*/ 360399 h 2981481"/>
                <a:gd name="connsiteX25" fmla="*/ 1709660 w 5099195"/>
                <a:gd name="connsiteY25" fmla="*/ 0 h 2981481"/>
                <a:gd name="connsiteX26" fmla="*/ 1215228 w 5099195"/>
                <a:gd name="connsiteY26" fmla="*/ 354442 h 2981481"/>
                <a:gd name="connsiteX27" fmla="*/ 1245014 w 5099195"/>
                <a:gd name="connsiteY27" fmla="*/ 1012691 h 2981481"/>
                <a:gd name="connsiteX28" fmla="*/ 1167573 w 5099195"/>
                <a:gd name="connsiteY28" fmla="*/ 1158637 h 2981481"/>
                <a:gd name="connsiteX29" fmla="*/ 402098 w 5099195"/>
                <a:gd name="connsiteY29" fmla="*/ 655270 h 2981481"/>
                <a:gd name="connsiteX0" fmla="*/ 455711 w 5152808"/>
                <a:gd name="connsiteY0" fmla="*/ 655270 h 2981481"/>
                <a:gd name="connsiteX1" fmla="*/ 0 w 5152808"/>
                <a:gd name="connsiteY1" fmla="*/ 863765 h 2981481"/>
                <a:gd name="connsiteX2" fmla="*/ 86377 w 5152808"/>
                <a:gd name="connsiteY2" fmla="*/ 2093887 h 2981481"/>
                <a:gd name="connsiteX3" fmla="*/ 571872 w 5152808"/>
                <a:gd name="connsiteY3" fmla="*/ 2254726 h 2981481"/>
                <a:gd name="connsiteX4" fmla="*/ 962056 w 5152808"/>
                <a:gd name="connsiteY4" fmla="*/ 1894327 h 2981481"/>
                <a:gd name="connsiteX5" fmla="*/ 1268841 w 5152808"/>
                <a:gd name="connsiteY5" fmla="*/ 1879435 h 2981481"/>
                <a:gd name="connsiteX6" fmla="*/ 2501941 w 5152808"/>
                <a:gd name="connsiteY6" fmla="*/ 2621081 h 2981481"/>
                <a:gd name="connsiteX7" fmla="*/ 3249545 w 5152808"/>
                <a:gd name="connsiteY7" fmla="*/ 2981481 h 2981481"/>
                <a:gd name="connsiteX8" fmla="*/ 3484847 w 5152808"/>
                <a:gd name="connsiteY8" fmla="*/ 2927867 h 2981481"/>
                <a:gd name="connsiteX9" fmla="*/ 3913752 w 5152808"/>
                <a:gd name="connsiteY9" fmla="*/ 2781920 h 2981481"/>
                <a:gd name="connsiteX10" fmla="*/ 4411161 w 5152808"/>
                <a:gd name="connsiteY10" fmla="*/ 2510877 h 2981481"/>
                <a:gd name="connsiteX11" fmla="*/ 5093237 w 5152808"/>
                <a:gd name="connsiteY11" fmla="*/ 1930069 h 2981481"/>
                <a:gd name="connsiteX12" fmla="*/ 5152808 w 5152808"/>
                <a:gd name="connsiteY12" fmla="*/ 1623283 h 2981481"/>
                <a:gd name="connsiteX13" fmla="*/ 5128980 w 5152808"/>
                <a:gd name="connsiteY13" fmla="*/ 914399 h 2981481"/>
                <a:gd name="connsiteX14" fmla="*/ 4792409 w 5152808"/>
                <a:gd name="connsiteY14" fmla="*/ 411033 h 2981481"/>
                <a:gd name="connsiteX15" fmla="*/ 4497537 w 5152808"/>
                <a:gd name="connsiteY15" fmla="*/ 184667 h 2981481"/>
                <a:gd name="connsiteX16" fmla="*/ 4461795 w 5152808"/>
                <a:gd name="connsiteY16" fmla="*/ 208495 h 2981481"/>
                <a:gd name="connsiteX17" fmla="*/ 4417118 w 5152808"/>
                <a:gd name="connsiteY17" fmla="*/ 402098 h 2981481"/>
                <a:gd name="connsiteX18" fmla="*/ 4411161 w 5152808"/>
                <a:gd name="connsiteY18" fmla="*/ 464646 h 2981481"/>
                <a:gd name="connsiteX19" fmla="*/ 4426053 w 5152808"/>
                <a:gd name="connsiteY19" fmla="*/ 705905 h 2981481"/>
                <a:gd name="connsiteX20" fmla="*/ 4134160 w 5152808"/>
                <a:gd name="connsiteY20" fmla="*/ 318700 h 2981481"/>
                <a:gd name="connsiteX21" fmla="*/ 3684407 w 5152808"/>
                <a:gd name="connsiteY21" fmla="*/ 44677 h 2981481"/>
                <a:gd name="connsiteX22" fmla="*/ 3103599 w 5152808"/>
                <a:gd name="connsiteY22" fmla="*/ 74463 h 2981481"/>
                <a:gd name="connsiteX23" fmla="*/ 2350038 w 5152808"/>
                <a:gd name="connsiteY23" fmla="*/ 437840 h 2981481"/>
                <a:gd name="connsiteX24" fmla="*/ 2239833 w 5152808"/>
                <a:gd name="connsiteY24" fmla="*/ 360399 h 2981481"/>
                <a:gd name="connsiteX25" fmla="*/ 1763273 w 5152808"/>
                <a:gd name="connsiteY25" fmla="*/ 0 h 2981481"/>
                <a:gd name="connsiteX26" fmla="*/ 1268841 w 5152808"/>
                <a:gd name="connsiteY26" fmla="*/ 354442 h 2981481"/>
                <a:gd name="connsiteX27" fmla="*/ 1298627 w 5152808"/>
                <a:gd name="connsiteY27" fmla="*/ 1012691 h 2981481"/>
                <a:gd name="connsiteX28" fmla="*/ 1221186 w 5152808"/>
                <a:gd name="connsiteY28" fmla="*/ 1158637 h 2981481"/>
                <a:gd name="connsiteX29" fmla="*/ 455711 w 5152808"/>
                <a:gd name="connsiteY29" fmla="*/ 655270 h 2981481"/>
                <a:gd name="connsiteX0" fmla="*/ 455711 w 5152808"/>
                <a:gd name="connsiteY0" fmla="*/ 655270 h 2981481"/>
                <a:gd name="connsiteX1" fmla="*/ 0 w 5152808"/>
                <a:gd name="connsiteY1" fmla="*/ 863765 h 2981481"/>
                <a:gd name="connsiteX2" fmla="*/ 17871 w 5152808"/>
                <a:gd name="connsiteY2" fmla="*/ 2078995 h 2981481"/>
                <a:gd name="connsiteX3" fmla="*/ 571872 w 5152808"/>
                <a:gd name="connsiteY3" fmla="*/ 2254726 h 2981481"/>
                <a:gd name="connsiteX4" fmla="*/ 962056 w 5152808"/>
                <a:gd name="connsiteY4" fmla="*/ 1894327 h 2981481"/>
                <a:gd name="connsiteX5" fmla="*/ 1268841 w 5152808"/>
                <a:gd name="connsiteY5" fmla="*/ 1879435 h 2981481"/>
                <a:gd name="connsiteX6" fmla="*/ 2501941 w 5152808"/>
                <a:gd name="connsiteY6" fmla="*/ 2621081 h 2981481"/>
                <a:gd name="connsiteX7" fmla="*/ 3249545 w 5152808"/>
                <a:gd name="connsiteY7" fmla="*/ 2981481 h 2981481"/>
                <a:gd name="connsiteX8" fmla="*/ 3484847 w 5152808"/>
                <a:gd name="connsiteY8" fmla="*/ 2927867 h 2981481"/>
                <a:gd name="connsiteX9" fmla="*/ 3913752 w 5152808"/>
                <a:gd name="connsiteY9" fmla="*/ 2781920 h 2981481"/>
                <a:gd name="connsiteX10" fmla="*/ 4411161 w 5152808"/>
                <a:gd name="connsiteY10" fmla="*/ 2510877 h 2981481"/>
                <a:gd name="connsiteX11" fmla="*/ 5093237 w 5152808"/>
                <a:gd name="connsiteY11" fmla="*/ 1930069 h 2981481"/>
                <a:gd name="connsiteX12" fmla="*/ 5152808 w 5152808"/>
                <a:gd name="connsiteY12" fmla="*/ 1623283 h 2981481"/>
                <a:gd name="connsiteX13" fmla="*/ 5128980 w 5152808"/>
                <a:gd name="connsiteY13" fmla="*/ 914399 h 2981481"/>
                <a:gd name="connsiteX14" fmla="*/ 4792409 w 5152808"/>
                <a:gd name="connsiteY14" fmla="*/ 411033 h 2981481"/>
                <a:gd name="connsiteX15" fmla="*/ 4497537 w 5152808"/>
                <a:gd name="connsiteY15" fmla="*/ 184667 h 2981481"/>
                <a:gd name="connsiteX16" fmla="*/ 4461795 w 5152808"/>
                <a:gd name="connsiteY16" fmla="*/ 208495 h 2981481"/>
                <a:gd name="connsiteX17" fmla="*/ 4417118 w 5152808"/>
                <a:gd name="connsiteY17" fmla="*/ 402098 h 2981481"/>
                <a:gd name="connsiteX18" fmla="*/ 4411161 w 5152808"/>
                <a:gd name="connsiteY18" fmla="*/ 464646 h 2981481"/>
                <a:gd name="connsiteX19" fmla="*/ 4426053 w 5152808"/>
                <a:gd name="connsiteY19" fmla="*/ 705905 h 2981481"/>
                <a:gd name="connsiteX20" fmla="*/ 4134160 w 5152808"/>
                <a:gd name="connsiteY20" fmla="*/ 318700 h 2981481"/>
                <a:gd name="connsiteX21" fmla="*/ 3684407 w 5152808"/>
                <a:gd name="connsiteY21" fmla="*/ 44677 h 2981481"/>
                <a:gd name="connsiteX22" fmla="*/ 3103599 w 5152808"/>
                <a:gd name="connsiteY22" fmla="*/ 74463 h 2981481"/>
                <a:gd name="connsiteX23" fmla="*/ 2350038 w 5152808"/>
                <a:gd name="connsiteY23" fmla="*/ 437840 h 2981481"/>
                <a:gd name="connsiteX24" fmla="*/ 2239833 w 5152808"/>
                <a:gd name="connsiteY24" fmla="*/ 360399 h 2981481"/>
                <a:gd name="connsiteX25" fmla="*/ 1763273 w 5152808"/>
                <a:gd name="connsiteY25" fmla="*/ 0 h 2981481"/>
                <a:gd name="connsiteX26" fmla="*/ 1268841 w 5152808"/>
                <a:gd name="connsiteY26" fmla="*/ 354442 h 2981481"/>
                <a:gd name="connsiteX27" fmla="*/ 1298627 w 5152808"/>
                <a:gd name="connsiteY27" fmla="*/ 1012691 h 2981481"/>
                <a:gd name="connsiteX28" fmla="*/ 1221186 w 5152808"/>
                <a:gd name="connsiteY28" fmla="*/ 1158637 h 2981481"/>
                <a:gd name="connsiteX29" fmla="*/ 455711 w 5152808"/>
                <a:gd name="connsiteY29" fmla="*/ 655270 h 2981481"/>
                <a:gd name="connsiteX0" fmla="*/ 455711 w 5152808"/>
                <a:gd name="connsiteY0" fmla="*/ 655270 h 2981481"/>
                <a:gd name="connsiteX1" fmla="*/ 0 w 5152808"/>
                <a:gd name="connsiteY1" fmla="*/ 863765 h 2981481"/>
                <a:gd name="connsiteX2" fmla="*/ 77442 w 5152808"/>
                <a:gd name="connsiteY2" fmla="*/ 2073038 h 2981481"/>
                <a:gd name="connsiteX3" fmla="*/ 571872 w 5152808"/>
                <a:gd name="connsiteY3" fmla="*/ 2254726 h 2981481"/>
                <a:gd name="connsiteX4" fmla="*/ 962056 w 5152808"/>
                <a:gd name="connsiteY4" fmla="*/ 1894327 h 2981481"/>
                <a:gd name="connsiteX5" fmla="*/ 1268841 w 5152808"/>
                <a:gd name="connsiteY5" fmla="*/ 1879435 h 2981481"/>
                <a:gd name="connsiteX6" fmla="*/ 2501941 w 5152808"/>
                <a:gd name="connsiteY6" fmla="*/ 2621081 h 2981481"/>
                <a:gd name="connsiteX7" fmla="*/ 3249545 w 5152808"/>
                <a:gd name="connsiteY7" fmla="*/ 2981481 h 2981481"/>
                <a:gd name="connsiteX8" fmla="*/ 3484847 w 5152808"/>
                <a:gd name="connsiteY8" fmla="*/ 2927867 h 2981481"/>
                <a:gd name="connsiteX9" fmla="*/ 3913752 w 5152808"/>
                <a:gd name="connsiteY9" fmla="*/ 2781920 h 2981481"/>
                <a:gd name="connsiteX10" fmla="*/ 4411161 w 5152808"/>
                <a:gd name="connsiteY10" fmla="*/ 2510877 h 2981481"/>
                <a:gd name="connsiteX11" fmla="*/ 5093237 w 5152808"/>
                <a:gd name="connsiteY11" fmla="*/ 1930069 h 2981481"/>
                <a:gd name="connsiteX12" fmla="*/ 5152808 w 5152808"/>
                <a:gd name="connsiteY12" fmla="*/ 1623283 h 2981481"/>
                <a:gd name="connsiteX13" fmla="*/ 5128980 w 5152808"/>
                <a:gd name="connsiteY13" fmla="*/ 914399 h 2981481"/>
                <a:gd name="connsiteX14" fmla="*/ 4792409 w 5152808"/>
                <a:gd name="connsiteY14" fmla="*/ 411033 h 2981481"/>
                <a:gd name="connsiteX15" fmla="*/ 4497537 w 5152808"/>
                <a:gd name="connsiteY15" fmla="*/ 184667 h 2981481"/>
                <a:gd name="connsiteX16" fmla="*/ 4461795 w 5152808"/>
                <a:gd name="connsiteY16" fmla="*/ 208495 h 2981481"/>
                <a:gd name="connsiteX17" fmla="*/ 4417118 w 5152808"/>
                <a:gd name="connsiteY17" fmla="*/ 402098 h 2981481"/>
                <a:gd name="connsiteX18" fmla="*/ 4411161 w 5152808"/>
                <a:gd name="connsiteY18" fmla="*/ 464646 h 2981481"/>
                <a:gd name="connsiteX19" fmla="*/ 4426053 w 5152808"/>
                <a:gd name="connsiteY19" fmla="*/ 705905 h 2981481"/>
                <a:gd name="connsiteX20" fmla="*/ 4134160 w 5152808"/>
                <a:gd name="connsiteY20" fmla="*/ 318700 h 2981481"/>
                <a:gd name="connsiteX21" fmla="*/ 3684407 w 5152808"/>
                <a:gd name="connsiteY21" fmla="*/ 44677 h 2981481"/>
                <a:gd name="connsiteX22" fmla="*/ 3103599 w 5152808"/>
                <a:gd name="connsiteY22" fmla="*/ 74463 h 2981481"/>
                <a:gd name="connsiteX23" fmla="*/ 2350038 w 5152808"/>
                <a:gd name="connsiteY23" fmla="*/ 437840 h 2981481"/>
                <a:gd name="connsiteX24" fmla="*/ 2239833 w 5152808"/>
                <a:gd name="connsiteY24" fmla="*/ 360399 h 2981481"/>
                <a:gd name="connsiteX25" fmla="*/ 1763273 w 5152808"/>
                <a:gd name="connsiteY25" fmla="*/ 0 h 2981481"/>
                <a:gd name="connsiteX26" fmla="*/ 1268841 w 5152808"/>
                <a:gd name="connsiteY26" fmla="*/ 354442 h 2981481"/>
                <a:gd name="connsiteX27" fmla="*/ 1298627 w 5152808"/>
                <a:gd name="connsiteY27" fmla="*/ 1012691 h 2981481"/>
                <a:gd name="connsiteX28" fmla="*/ 1221186 w 5152808"/>
                <a:gd name="connsiteY28" fmla="*/ 1158637 h 2981481"/>
                <a:gd name="connsiteX29" fmla="*/ 455711 w 5152808"/>
                <a:gd name="connsiteY29" fmla="*/ 655270 h 2981481"/>
                <a:gd name="connsiteX0" fmla="*/ 455711 w 5152808"/>
                <a:gd name="connsiteY0" fmla="*/ 655270 h 2981481"/>
                <a:gd name="connsiteX1" fmla="*/ 0 w 5152808"/>
                <a:gd name="connsiteY1" fmla="*/ 863765 h 2981481"/>
                <a:gd name="connsiteX2" fmla="*/ 59571 w 5152808"/>
                <a:gd name="connsiteY2" fmla="*/ 2073038 h 2981481"/>
                <a:gd name="connsiteX3" fmla="*/ 571872 w 5152808"/>
                <a:gd name="connsiteY3" fmla="*/ 2254726 h 2981481"/>
                <a:gd name="connsiteX4" fmla="*/ 962056 w 5152808"/>
                <a:gd name="connsiteY4" fmla="*/ 1894327 h 2981481"/>
                <a:gd name="connsiteX5" fmla="*/ 1268841 w 5152808"/>
                <a:gd name="connsiteY5" fmla="*/ 1879435 h 2981481"/>
                <a:gd name="connsiteX6" fmla="*/ 2501941 w 5152808"/>
                <a:gd name="connsiteY6" fmla="*/ 2621081 h 2981481"/>
                <a:gd name="connsiteX7" fmla="*/ 3249545 w 5152808"/>
                <a:gd name="connsiteY7" fmla="*/ 2981481 h 2981481"/>
                <a:gd name="connsiteX8" fmla="*/ 3484847 w 5152808"/>
                <a:gd name="connsiteY8" fmla="*/ 2927867 h 2981481"/>
                <a:gd name="connsiteX9" fmla="*/ 3913752 w 5152808"/>
                <a:gd name="connsiteY9" fmla="*/ 2781920 h 2981481"/>
                <a:gd name="connsiteX10" fmla="*/ 4411161 w 5152808"/>
                <a:gd name="connsiteY10" fmla="*/ 2510877 h 2981481"/>
                <a:gd name="connsiteX11" fmla="*/ 5093237 w 5152808"/>
                <a:gd name="connsiteY11" fmla="*/ 1930069 h 2981481"/>
                <a:gd name="connsiteX12" fmla="*/ 5152808 w 5152808"/>
                <a:gd name="connsiteY12" fmla="*/ 1623283 h 2981481"/>
                <a:gd name="connsiteX13" fmla="*/ 5128980 w 5152808"/>
                <a:gd name="connsiteY13" fmla="*/ 914399 h 2981481"/>
                <a:gd name="connsiteX14" fmla="*/ 4792409 w 5152808"/>
                <a:gd name="connsiteY14" fmla="*/ 411033 h 2981481"/>
                <a:gd name="connsiteX15" fmla="*/ 4497537 w 5152808"/>
                <a:gd name="connsiteY15" fmla="*/ 184667 h 2981481"/>
                <a:gd name="connsiteX16" fmla="*/ 4461795 w 5152808"/>
                <a:gd name="connsiteY16" fmla="*/ 208495 h 2981481"/>
                <a:gd name="connsiteX17" fmla="*/ 4417118 w 5152808"/>
                <a:gd name="connsiteY17" fmla="*/ 402098 h 2981481"/>
                <a:gd name="connsiteX18" fmla="*/ 4411161 w 5152808"/>
                <a:gd name="connsiteY18" fmla="*/ 464646 h 2981481"/>
                <a:gd name="connsiteX19" fmla="*/ 4426053 w 5152808"/>
                <a:gd name="connsiteY19" fmla="*/ 705905 h 2981481"/>
                <a:gd name="connsiteX20" fmla="*/ 4134160 w 5152808"/>
                <a:gd name="connsiteY20" fmla="*/ 318700 h 2981481"/>
                <a:gd name="connsiteX21" fmla="*/ 3684407 w 5152808"/>
                <a:gd name="connsiteY21" fmla="*/ 44677 h 2981481"/>
                <a:gd name="connsiteX22" fmla="*/ 3103599 w 5152808"/>
                <a:gd name="connsiteY22" fmla="*/ 74463 h 2981481"/>
                <a:gd name="connsiteX23" fmla="*/ 2350038 w 5152808"/>
                <a:gd name="connsiteY23" fmla="*/ 437840 h 2981481"/>
                <a:gd name="connsiteX24" fmla="*/ 2239833 w 5152808"/>
                <a:gd name="connsiteY24" fmla="*/ 360399 h 2981481"/>
                <a:gd name="connsiteX25" fmla="*/ 1763273 w 5152808"/>
                <a:gd name="connsiteY25" fmla="*/ 0 h 2981481"/>
                <a:gd name="connsiteX26" fmla="*/ 1268841 w 5152808"/>
                <a:gd name="connsiteY26" fmla="*/ 354442 h 2981481"/>
                <a:gd name="connsiteX27" fmla="*/ 1298627 w 5152808"/>
                <a:gd name="connsiteY27" fmla="*/ 1012691 h 2981481"/>
                <a:gd name="connsiteX28" fmla="*/ 1221186 w 5152808"/>
                <a:gd name="connsiteY28" fmla="*/ 1158637 h 2981481"/>
                <a:gd name="connsiteX29" fmla="*/ 455711 w 5152808"/>
                <a:gd name="connsiteY29" fmla="*/ 655270 h 2981481"/>
                <a:gd name="connsiteX0" fmla="*/ 446775 w 5143872"/>
                <a:gd name="connsiteY0" fmla="*/ 655270 h 2981481"/>
                <a:gd name="connsiteX1" fmla="*/ 0 w 5143872"/>
                <a:gd name="connsiteY1" fmla="*/ 875679 h 2981481"/>
                <a:gd name="connsiteX2" fmla="*/ 50635 w 5143872"/>
                <a:gd name="connsiteY2" fmla="*/ 2073038 h 2981481"/>
                <a:gd name="connsiteX3" fmla="*/ 562936 w 5143872"/>
                <a:gd name="connsiteY3" fmla="*/ 2254726 h 2981481"/>
                <a:gd name="connsiteX4" fmla="*/ 953120 w 5143872"/>
                <a:gd name="connsiteY4" fmla="*/ 1894327 h 2981481"/>
                <a:gd name="connsiteX5" fmla="*/ 1259905 w 5143872"/>
                <a:gd name="connsiteY5" fmla="*/ 1879435 h 2981481"/>
                <a:gd name="connsiteX6" fmla="*/ 2493005 w 5143872"/>
                <a:gd name="connsiteY6" fmla="*/ 2621081 h 2981481"/>
                <a:gd name="connsiteX7" fmla="*/ 3240609 w 5143872"/>
                <a:gd name="connsiteY7" fmla="*/ 2981481 h 2981481"/>
                <a:gd name="connsiteX8" fmla="*/ 3475911 w 5143872"/>
                <a:gd name="connsiteY8" fmla="*/ 2927867 h 2981481"/>
                <a:gd name="connsiteX9" fmla="*/ 3904816 w 5143872"/>
                <a:gd name="connsiteY9" fmla="*/ 2781920 h 2981481"/>
                <a:gd name="connsiteX10" fmla="*/ 4402225 w 5143872"/>
                <a:gd name="connsiteY10" fmla="*/ 2510877 h 2981481"/>
                <a:gd name="connsiteX11" fmla="*/ 5084301 w 5143872"/>
                <a:gd name="connsiteY11" fmla="*/ 1930069 h 2981481"/>
                <a:gd name="connsiteX12" fmla="*/ 5143872 w 5143872"/>
                <a:gd name="connsiteY12" fmla="*/ 1623283 h 2981481"/>
                <a:gd name="connsiteX13" fmla="*/ 5120044 w 5143872"/>
                <a:gd name="connsiteY13" fmla="*/ 914399 h 2981481"/>
                <a:gd name="connsiteX14" fmla="*/ 4783473 w 5143872"/>
                <a:gd name="connsiteY14" fmla="*/ 411033 h 2981481"/>
                <a:gd name="connsiteX15" fmla="*/ 4488601 w 5143872"/>
                <a:gd name="connsiteY15" fmla="*/ 184667 h 2981481"/>
                <a:gd name="connsiteX16" fmla="*/ 4452859 w 5143872"/>
                <a:gd name="connsiteY16" fmla="*/ 208495 h 2981481"/>
                <a:gd name="connsiteX17" fmla="*/ 4408182 w 5143872"/>
                <a:gd name="connsiteY17" fmla="*/ 402098 h 2981481"/>
                <a:gd name="connsiteX18" fmla="*/ 4402225 w 5143872"/>
                <a:gd name="connsiteY18" fmla="*/ 464646 h 2981481"/>
                <a:gd name="connsiteX19" fmla="*/ 4417117 w 5143872"/>
                <a:gd name="connsiteY19" fmla="*/ 705905 h 2981481"/>
                <a:gd name="connsiteX20" fmla="*/ 4125224 w 5143872"/>
                <a:gd name="connsiteY20" fmla="*/ 318700 h 2981481"/>
                <a:gd name="connsiteX21" fmla="*/ 3675471 w 5143872"/>
                <a:gd name="connsiteY21" fmla="*/ 44677 h 2981481"/>
                <a:gd name="connsiteX22" fmla="*/ 3094663 w 5143872"/>
                <a:gd name="connsiteY22" fmla="*/ 74463 h 2981481"/>
                <a:gd name="connsiteX23" fmla="*/ 2341102 w 5143872"/>
                <a:gd name="connsiteY23" fmla="*/ 437840 h 2981481"/>
                <a:gd name="connsiteX24" fmla="*/ 2230897 w 5143872"/>
                <a:gd name="connsiteY24" fmla="*/ 360399 h 2981481"/>
                <a:gd name="connsiteX25" fmla="*/ 1754337 w 5143872"/>
                <a:gd name="connsiteY25" fmla="*/ 0 h 2981481"/>
                <a:gd name="connsiteX26" fmla="*/ 1259905 w 5143872"/>
                <a:gd name="connsiteY26" fmla="*/ 354442 h 2981481"/>
                <a:gd name="connsiteX27" fmla="*/ 1289691 w 5143872"/>
                <a:gd name="connsiteY27" fmla="*/ 1012691 h 2981481"/>
                <a:gd name="connsiteX28" fmla="*/ 1212250 w 5143872"/>
                <a:gd name="connsiteY28" fmla="*/ 1158637 h 2981481"/>
                <a:gd name="connsiteX29" fmla="*/ 446775 w 5143872"/>
                <a:gd name="connsiteY29" fmla="*/ 655270 h 2981481"/>
                <a:gd name="connsiteX0" fmla="*/ 478348 w 5175445"/>
                <a:gd name="connsiteY0" fmla="*/ 655270 h 2981481"/>
                <a:gd name="connsiteX1" fmla="*/ 0 w 5175445"/>
                <a:gd name="connsiteY1" fmla="*/ 806221 h 2981481"/>
                <a:gd name="connsiteX2" fmla="*/ 82208 w 5175445"/>
                <a:gd name="connsiteY2" fmla="*/ 2073038 h 2981481"/>
                <a:gd name="connsiteX3" fmla="*/ 594509 w 5175445"/>
                <a:gd name="connsiteY3" fmla="*/ 2254726 h 2981481"/>
                <a:gd name="connsiteX4" fmla="*/ 984693 w 5175445"/>
                <a:gd name="connsiteY4" fmla="*/ 1894327 h 2981481"/>
                <a:gd name="connsiteX5" fmla="*/ 1291478 w 5175445"/>
                <a:gd name="connsiteY5" fmla="*/ 1879435 h 2981481"/>
                <a:gd name="connsiteX6" fmla="*/ 2524578 w 5175445"/>
                <a:gd name="connsiteY6" fmla="*/ 2621081 h 2981481"/>
                <a:gd name="connsiteX7" fmla="*/ 3272182 w 5175445"/>
                <a:gd name="connsiteY7" fmla="*/ 2981481 h 2981481"/>
                <a:gd name="connsiteX8" fmla="*/ 3507484 w 5175445"/>
                <a:gd name="connsiteY8" fmla="*/ 2927867 h 2981481"/>
                <a:gd name="connsiteX9" fmla="*/ 3936389 w 5175445"/>
                <a:gd name="connsiteY9" fmla="*/ 2781920 h 2981481"/>
                <a:gd name="connsiteX10" fmla="*/ 4433798 w 5175445"/>
                <a:gd name="connsiteY10" fmla="*/ 2510877 h 2981481"/>
                <a:gd name="connsiteX11" fmla="*/ 5115874 w 5175445"/>
                <a:gd name="connsiteY11" fmla="*/ 1930069 h 2981481"/>
                <a:gd name="connsiteX12" fmla="*/ 5175445 w 5175445"/>
                <a:gd name="connsiteY12" fmla="*/ 1623283 h 2981481"/>
                <a:gd name="connsiteX13" fmla="*/ 5151617 w 5175445"/>
                <a:gd name="connsiteY13" fmla="*/ 914399 h 2981481"/>
                <a:gd name="connsiteX14" fmla="*/ 4815046 w 5175445"/>
                <a:gd name="connsiteY14" fmla="*/ 411033 h 2981481"/>
                <a:gd name="connsiteX15" fmla="*/ 4520174 w 5175445"/>
                <a:gd name="connsiteY15" fmla="*/ 184667 h 2981481"/>
                <a:gd name="connsiteX16" fmla="*/ 4484432 w 5175445"/>
                <a:gd name="connsiteY16" fmla="*/ 208495 h 2981481"/>
                <a:gd name="connsiteX17" fmla="*/ 4439755 w 5175445"/>
                <a:gd name="connsiteY17" fmla="*/ 402098 h 2981481"/>
                <a:gd name="connsiteX18" fmla="*/ 4433798 w 5175445"/>
                <a:gd name="connsiteY18" fmla="*/ 464646 h 2981481"/>
                <a:gd name="connsiteX19" fmla="*/ 4448690 w 5175445"/>
                <a:gd name="connsiteY19" fmla="*/ 705905 h 2981481"/>
                <a:gd name="connsiteX20" fmla="*/ 4156797 w 5175445"/>
                <a:gd name="connsiteY20" fmla="*/ 318700 h 2981481"/>
                <a:gd name="connsiteX21" fmla="*/ 3707044 w 5175445"/>
                <a:gd name="connsiteY21" fmla="*/ 44677 h 2981481"/>
                <a:gd name="connsiteX22" fmla="*/ 3126236 w 5175445"/>
                <a:gd name="connsiteY22" fmla="*/ 74463 h 2981481"/>
                <a:gd name="connsiteX23" fmla="*/ 2372675 w 5175445"/>
                <a:gd name="connsiteY23" fmla="*/ 437840 h 2981481"/>
                <a:gd name="connsiteX24" fmla="*/ 2262470 w 5175445"/>
                <a:gd name="connsiteY24" fmla="*/ 360399 h 2981481"/>
                <a:gd name="connsiteX25" fmla="*/ 1785910 w 5175445"/>
                <a:gd name="connsiteY25" fmla="*/ 0 h 2981481"/>
                <a:gd name="connsiteX26" fmla="*/ 1291478 w 5175445"/>
                <a:gd name="connsiteY26" fmla="*/ 354442 h 2981481"/>
                <a:gd name="connsiteX27" fmla="*/ 1321264 w 5175445"/>
                <a:gd name="connsiteY27" fmla="*/ 1012691 h 2981481"/>
                <a:gd name="connsiteX28" fmla="*/ 1243823 w 5175445"/>
                <a:gd name="connsiteY28" fmla="*/ 1158637 h 2981481"/>
                <a:gd name="connsiteX29" fmla="*/ 478348 w 5175445"/>
                <a:gd name="connsiteY29" fmla="*/ 655270 h 2981481"/>
                <a:gd name="connsiteX0" fmla="*/ 610954 w 5175445"/>
                <a:gd name="connsiteY0" fmla="*/ 617382 h 2981481"/>
                <a:gd name="connsiteX1" fmla="*/ 0 w 5175445"/>
                <a:gd name="connsiteY1" fmla="*/ 806221 h 2981481"/>
                <a:gd name="connsiteX2" fmla="*/ 82208 w 5175445"/>
                <a:gd name="connsiteY2" fmla="*/ 2073038 h 2981481"/>
                <a:gd name="connsiteX3" fmla="*/ 594509 w 5175445"/>
                <a:gd name="connsiteY3" fmla="*/ 2254726 h 2981481"/>
                <a:gd name="connsiteX4" fmla="*/ 984693 w 5175445"/>
                <a:gd name="connsiteY4" fmla="*/ 1894327 h 2981481"/>
                <a:gd name="connsiteX5" fmla="*/ 1291478 w 5175445"/>
                <a:gd name="connsiteY5" fmla="*/ 1879435 h 2981481"/>
                <a:gd name="connsiteX6" fmla="*/ 2524578 w 5175445"/>
                <a:gd name="connsiteY6" fmla="*/ 2621081 h 2981481"/>
                <a:gd name="connsiteX7" fmla="*/ 3272182 w 5175445"/>
                <a:gd name="connsiteY7" fmla="*/ 2981481 h 2981481"/>
                <a:gd name="connsiteX8" fmla="*/ 3507484 w 5175445"/>
                <a:gd name="connsiteY8" fmla="*/ 2927867 h 2981481"/>
                <a:gd name="connsiteX9" fmla="*/ 3936389 w 5175445"/>
                <a:gd name="connsiteY9" fmla="*/ 2781920 h 2981481"/>
                <a:gd name="connsiteX10" fmla="*/ 4433798 w 5175445"/>
                <a:gd name="connsiteY10" fmla="*/ 2510877 h 2981481"/>
                <a:gd name="connsiteX11" fmla="*/ 5115874 w 5175445"/>
                <a:gd name="connsiteY11" fmla="*/ 1930069 h 2981481"/>
                <a:gd name="connsiteX12" fmla="*/ 5175445 w 5175445"/>
                <a:gd name="connsiteY12" fmla="*/ 1623283 h 2981481"/>
                <a:gd name="connsiteX13" fmla="*/ 5151617 w 5175445"/>
                <a:gd name="connsiteY13" fmla="*/ 914399 h 2981481"/>
                <a:gd name="connsiteX14" fmla="*/ 4815046 w 5175445"/>
                <a:gd name="connsiteY14" fmla="*/ 411033 h 2981481"/>
                <a:gd name="connsiteX15" fmla="*/ 4520174 w 5175445"/>
                <a:gd name="connsiteY15" fmla="*/ 184667 h 2981481"/>
                <a:gd name="connsiteX16" fmla="*/ 4484432 w 5175445"/>
                <a:gd name="connsiteY16" fmla="*/ 208495 h 2981481"/>
                <a:gd name="connsiteX17" fmla="*/ 4439755 w 5175445"/>
                <a:gd name="connsiteY17" fmla="*/ 402098 h 2981481"/>
                <a:gd name="connsiteX18" fmla="*/ 4433798 w 5175445"/>
                <a:gd name="connsiteY18" fmla="*/ 464646 h 2981481"/>
                <a:gd name="connsiteX19" fmla="*/ 4448690 w 5175445"/>
                <a:gd name="connsiteY19" fmla="*/ 705905 h 2981481"/>
                <a:gd name="connsiteX20" fmla="*/ 4156797 w 5175445"/>
                <a:gd name="connsiteY20" fmla="*/ 318700 h 2981481"/>
                <a:gd name="connsiteX21" fmla="*/ 3707044 w 5175445"/>
                <a:gd name="connsiteY21" fmla="*/ 44677 h 2981481"/>
                <a:gd name="connsiteX22" fmla="*/ 3126236 w 5175445"/>
                <a:gd name="connsiteY22" fmla="*/ 74463 h 2981481"/>
                <a:gd name="connsiteX23" fmla="*/ 2372675 w 5175445"/>
                <a:gd name="connsiteY23" fmla="*/ 437840 h 2981481"/>
                <a:gd name="connsiteX24" fmla="*/ 2262470 w 5175445"/>
                <a:gd name="connsiteY24" fmla="*/ 360399 h 2981481"/>
                <a:gd name="connsiteX25" fmla="*/ 1785910 w 5175445"/>
                <a:gd name="connsiteY25" fmla="*/ 0 h 2981481"/>
                <a:gd name="connsiteX26" fmla="*/ 1291478 w 5175445"/>
                <a:gd name="connsiteY26" fmla="*/ 354442 h 2981481"/>
                <a:gd name="connsiteX27" fmla="*/ 1321264 w 5175445"/>
                <a:gd name="connsiteY27" fmla="*/ 1012691 h 2981481"/>
                <a:gd name="connsiteX28" fmla="*/ 1243823 w 5175445"/>
                <a:gd name="connsiteY28" fmla="*/ 1158637 h 2981481"/>
                <a:gd name="connsiteX29" fmla="*/ 610954 w 5175445"/>
                <a:gd name="connsiteY29" fmla="*/ 617382 h 2981481"/>
                <a:gd name="connsiteX0" fmla="*/ 610954 w 5175445"/>
                <a:gd name="connsiteY0" fmla="*/ 617382 h 2981481"/>
                <a:gd name="connsiteX1" fmla="*/ 0 w 5175445"/>
                <a:gd name="connsiteY1" fmla="*/ 806221 h 2981481"/>
                <a:gd name="connsiteX2" fmla="*/ 12748 w 5175445"/>
                <a:gd name="connsiteY2" fmla="*/ 2376135 h 2981481"/>
                <a:gd name="connsiteX3" fmla="*/ 594509 w 5175445"/>
                <a:gd name="connsiteY3" fmla="*/ 2254726 h 2981481"/>
                <a:gd name="connsiteX4" fmla="*/ 984693 w 5175445"/>
                <a:gd name="connsiteY4" fmla="*/ 1894327 h 2981481"/>
                <a:gd name="connsiteX5" fmla="*/ 1291478 w 5175445"/>
                <a:gd name="connsiteY5" fmla="*/ 1879435 h 2981481"/>
                <a:gd name="connsiteX6" fmla="*/ 2524578 w 5175445"/>
                <a:gd name="connsiteY6" fmla="*/ 2621081 h 2981481"/>
                <a:gd name="connsiteX7" fmla="*/ 3272182 w 5175445"/>
                <a:gd name="connsiteY7" fmla="*/ 2981481 h 2981481"/>
                <a:gd name="connsiteX8" fmla="*/ 3507484 w 5175445"/>
                <a:gd name="connsiteY8" fmla="*/ 2927867 h 2981481"/>
                <a:gd name="connsiteX9" fmla="*/ 3936389 w 5175445"/>
                <a:gd name="connsiteY9" fmla="*/ 2781920 h 2981481"/>
                <a:gd name="connsiteX10" fmla="*/ 4433798 w 5175445"/>
                <a:gd name="connsiteY10" fmla="*/ 2510877 h 2981481"/>
                <a:gd name="connsiteX11" fmla="*/ 5115874 w 5175445"/>
                <a:gd name="connsiteY11" fmla="*/ 1930069 h 2981481"/>
                <a:gd name="connsiteX12" fmla="*/ 5175445 w 5175445"/>
                <a:gd name="connsiteY12" fmla="*/ 1623283 h 2981481"/>
                <a:gd name="connsiteX13" fmla="*/ 5151617 w 5175445"/>
                <a:gd name="connsiteY13" fmla="*/ 914399 h 2981481"/>
                <a:gd name="connsiteX14" fmla="*/ 4815046 w 5175445"/>
                <a:gd name="connsiteY14" fmla="*/ 411033 h 2981481"/>
                <a:gd name="connsiteX15" fmla="*/ 4520174 w 5175445"/>
                <a:gd name="connsiteY15" fmla="*/ 184667 h 2981481"/>
                <a:gd name="connsiteX16" fmla="*/ 4484432 w 5175445"/>
                <a:gd name="connsiteY16" fmla="*/ 208495 h 2981481"/>
                <a:gd name="connsiteX17" fmla="*/ 4439755 w 5175445"/>
                <a:gd name="connsiteY17" fmla="*/ 402098 h 2981481"/>
                <a:gd name="connsiteX18" fmla="*/ 4433798 w 5175445"/>
                <a:gd name="connsiteY18" fmla="*/ 464646 h 2981481"/>
                <a:gd name="connsiteX19" fmla="*/ 4448690 w 5175445"/>
                <a:gd name="connsiteY19" fmla="*/ 705905 h 2981481"/>
                <a:gd name="connsiteX20" fmla="*/ 4156797 w 5175445"/>
                <a:gd name="connsiteY20" fmla="*/ 318700 h 2981481"/>
                <a:gd name="connsiteX21" fmla="*/ 3707044 w 5175445"/>
                <a:gd name="connsiteY21" fmla="*/ 44677 h 2981481"/>
                <a:gd name="connsiteX22" fmla="*/ 3126236 w 5175445"/>
                <a:gd name="connsiteY22" fmla="*/ 74463 h 2981481"/>
                <a:gd name="connsiteX23" fmla="*/ 2372675 w 5175445"/>
                <a:gd name="connsiteY23" fmla="*/ 437840 h 2981481"/>
                <a:gd name="connsiteX24" fmla="*/ 2262470 w 5175445"/>
                <a:gd name="connsiteY24" fmla="*/ 360399 h 2981481"/>
                <a:gd name="connsiteX25" fmla="*/ 1785910 w 5175445"/>
                <a:gd name="connsiteY25" fmla="*/ 0 h 2981481"/>
                <a:gd name="connsiteX26" fmla="*/ 1291478 w 5175445"/>
                <a:gd name="connsiteY26" fmla="*/ 354442 h 2981481"/>
                <a:gd name="connsiteX27" fmla="*/ 1321264 w 5175445"/>
                <a:gd name="connsiteY27" fmla="*/ 1012691 h 2981481"/>
                <a:gd name="connsiteX28" fmla="*/ 1243823 w 5175445"/>
                <a:gd name="connsiteY28" fmla="*/ 1158637 h 2981481"/>
                <a:gd name="connsiteX29" fmla="*/ 610954 w 5175445"/>
                <a:gd name="connsiteY29" fmla="*/ 617382 h 2981481"/>
                <a:gd name="connsiteX0" fmla="*/ 610954 w 5175445"/>
                <a:gd name="connsiteY0" fmla="*/ 617382 h 2981481"/>
                <a:gd name="connsiteX1" fmla="*/ 0 w 5175445"/>
                <a:gd name="connsiteY1" fmla="*/ 806221 h 2981481"/>
                <a:gd name="connsiteX2" fmla="*/ 12748 w 5175445"/>
                <a:gd name="connsiteY2" fmla="*/ 2376135 h 2981481"/>
                <a:gd name="connsiteX3" fmla="*/ 790260 w 5175445"/>
                <a:gd name="connsiteY3" fmla="*/ 2608341 h 2981481"/>
                <a:gd name="connsiteX4" fmla="*/ 984693 w 5175445"/>
                <a:gd name="connsiteY4" fmla="*/ 1894327 h 2981481"/>
                <a:gd name="connsiteX5" fmla="*/ 1291478 w 5175445"/>
                <a:gd name="connsiteY5" fmla="*/ 1879435 h 2981481"/>
                <a:gd name="connsiteX6" fmla="*/ 2524578 w 5175445"/>
                <a:gd name="connsiteY6" fmla="*/ 2621081 h 2981481"/>
                <a:gd name="connsiteX7" fmla="*/ 3272182 w 5175445"/>
                <a:gd name="connsiteY7" fmla="*/ 2981481 h 2981481"/>
                <a:gd name="connsiteX8" fmla="*/ 3507484 w 5175445"/>
                <a:gd name="connsiteY8" fmla="*/ 2927867 h 2981481"/>
                <a:gd name="connsiteX9" fmla="*/ 3936389 w 5175445"/>
                <a:gd name="connsiteY9" fmla="*/ 2781920 h 2981481"/>
                <a:gd name="connsiteX10" fmla="*/ 4433798 w 5175445"/>
                <a:gd name="connsiteY10" fmla="*/ 2510877 h 2981481"/>
                <a:gd name="connsiteX11" fmla="*/ 5115874 w 5175445"/>
                <a:gd name="connsiteY11" fmla="*/ 1930069 h 2981481"/>
                <a:gd name="connsiteX12" fmla="*/ 5175445 w 5175445"/>
                <a:gd name="connsiteY12" fmla="*/ 1623283 h 2981481"/>
                <a:gd name="connsiteX13" fmla="*/ 5151617 w 5175445"/>
                <a:gd name="connsiteY13" fmla="*/ 914399 h 2981481"/>
                <a:gd name="connsiteX14" fmla="*/ 4815046 w 5175445"/>
                <a:gd name="connsiteY14" fmla="*/ 411033 h 2981481"/>
                <a:gd name="connsiteX15" fmla="*/ 4520174 w 5175445"/>
                <a:gd name="connsiteY15" fmla="*/ 184667 h 2981481"/>
                <a:gd name="connsiteX16" fmla="*/ 4484432 w 5175445"/>
                <a:gd name="connsiteY16" fmla="*/ 208495 h 2981481"/>
                <a:gd name="connsiteX17" fmla="*/ 4439755 w 5175445"/>
                <a:gd name="connsiteY17" fmla="*/ 402098 h 2981481"/>
                <a:gd name="connsiteX18" fmla="*/ 4433798 w 5175445"/>
                <a:gd name="connsiteY18" fmla="*/ 464646 h 2981481"/>
                <a:gd name="connsiteX19" fmla="*/ 4448690 w 5175445"/>
                <a:gd name="connsiteY19" fmla="*/ 705905 h 2981481"/>
                <a:gd name="connsiteX20" fmla="*/ 4156797 w 5175445"/>
                <a:gd name="connsiteY20" fmla="*/ 318700 h 2981481"/>
                <a:gd name="connsiteX21" fmla="*/ 3707044 w 5175445"/>
                <a:gd name="connsiteY21" fmla="*/ 44677 h 2981481"/>
                <a:gd name="connsiteX22" fmla="*/ 3126236 w 5175445"/>
                <a:gd name="connsiteY22" fmla="*/ 74463 h 2981481"/>
                <a:gd name="connsiteX23" fmla="*/ 2372675 w 5175445"/>
                <a:gd name="connsiteY23" fmla="*/ 437840 h 2981481"/>
                <a:gd name="connsiteX24" fmla="*/ 2262470 w 5175445"/>
                <a:gd name="connsiteY24" fmla="*/ 360399 h 2981481"/>
                <a:gd name="connsiteX25" fmla="*/ 1785910 w 5175445"/>
                <a:gd name="connsiteY25" fmla="*/ 0 h 2981481"/>
                <a:gd name="connsiteX26" fmla="*/ 1291478 w 5175445"/>
                <a:gd name="connsiteY26" fmla="*/ 354442 h 2981481"/>
                <a:gd name="connsiteX27" fmla="*/ 1321264 w 5175445"/>
                <a:gd name="connsiteY27" fmla="*/ 1012691 h 2981481"/>
                <a:gd name="connsiteX28" fmla="*/ 1243823 w 5175445"/>
                <a:gd name="connsiteY28" fmla="*/ 1158637 h 2981481"/>
                <a:gd name="connsiteX29" fmla="*/ 610954 w 5175445"/>
                <a:gd name="connsiteY29" fmla="*/ 617382 h 2981481"/>
                <a:gd name="connsiteX0" fmla="*/ 610954 w 5175445"/>
                <a:gd name="connsiteY0" fmla="*/ 617382 h 2981481"/>
                <a:gd name="connsiteX1" fmla="*/ 0 w 5175445"/>
                <a:gd name="connsiteY1" fmla="*/ 806221 h 2981481"/>
                <a:gd name="connsiteX2" fmla="*/ 12748 w 5175445"/>
                <a:gd name="connsiteY2" fmla="*/ 2376135 h 2981481"/>
                <a:gd name="connsiteX3" fmla="*/ 790260 w 5175445"/>
                <a:gd name="connsiteY3" fmla="*/ 2608341 h 2981481"/>
                <a:gd name="connsiteX4" fmla="*/ 1110982 w 5175445"/>
                <a:gd name="connsiteY4" fmla="*/ 2235313 h 2981481"/>
                <a:gd name="connsiteX5" fmla="*/ 1291478 w 5175445"/>
                <a:gd name="connsiteY5" fmla="*/ 1879435 h 2981481"/>
                <a:gd name="connsiteX6" fmla="*/ 2524578 w 5175445"/>
                <a:gd name="connsiteY6" fmla="*/ 2621081 h 2981481"/>
                <a:gd name="connsiteX7" fmla="*/ 3272182 w 5175445"/>
                <a:gd name="connsiteY7" fmla="*/ 2981481 h 2981481"/>
                <a:gd name="connsiteX8" fmla="*/ 3507484 w 5175445"/>
                <a:gd name="connsiteY8" fmla="*/ 2927867 h 2981481"/>
                <a:gd name="connsiteX9" fmla="*/ 3936389 w 5175445"/>
                <a:gd name="connsiteY9" fmla="*/ 2781920 h 2981481"/>
                <a:gd name="connsiteX10" fmla="*/ 4433798 w 5175445"/>
                <a:gd name="connsiteY10" fmla="*/ 2510877 h 2981481"/>
                <a:gd name="connsiteX11" fmla="*/ 5115874 w 5175445"/>
                <a:gd name="connsiteY11" fmla="*/ 1930069 h 2981481"/>
                <a:gd name="connsiteX12" fmla="*/ 5175445 w 5175445"/>
                <a:gd name="connsiteY12" fmla="*/ 1623283 h 2981481"/>
                <a:gd name="connsiteX13" fmla="*/ 5151617 w 5175445"/>
                <a:gd name="connsiteY13" fmla="*/ 914399 h 2981481"/>
                <a:gd name="connsiteX14" fmla="*/ 4815046 w 5175445"/>
                <a:gd name="connsiteY14" fmla="*/ 411033 h 2981481"/>
                <a:gd name="connsiteX15" fmla="*/ 4520174 w 5175445"/>
                <a:gd name="connsiteY15" fmla="*/ 184667 h 2981481"/>
                <a:gd name="connsiteX16" fmla="*/ 4484432 w 5175445"/>
                <a:gd name="connsiteY16" fmla="*/ 208495 h 2981481"/>
                <a:gd name="connsiteX17" fmla="*/ 4439755 w 5175445"/>
                <a:gd name="connsiteY17" fmla="*/ 402098 h 2981481"/>
                <a:gd name="connsiteX18" fmla="*/ 4433798 w 5175445"/>
                <a:gd name="connsiteY18" fmla="*/ 464646 h 2981481"/>
                <a:gd name="connsiteX19" fmla="*/ 4448690 w 5175445"/>
                <a:gd name="connsiteY19" fmla="*/ 705905 h 2981481"/>
                <a:gd name="connsiteX20" fmla="*/ 4156797 w 5175445"/>
                <a:gd name="connsiteY20" fmla="*/ 318700 h 2981481"/>
                <a:gd name="connsiteX21" fmla="*/ 3707044 w 5175445"/>
                <a:gd name="connsiteY21" fmla="*/ 44677 h 2981481"/>
                <a:gd name="connsiteX22" fmla="*/ 3126236 w 5175445"/>
                <a:gd name="connsiteY22" fmla="*/ 74463 h 2981481"/>
                <a:gd name="connsiteX23" fmla="*/ 2372675 w 5175445"/>
                <a:gd name="connsiteY23" fmla="*/ 437840 h 2981481"/>
                <a:gd name="connsiteX24" fmla="*/ 2262470 w 5175445"/>
                <a:gd name="connsiteY24" fmla="*/ 360399 h 2981481"/>
                <a:gd name="connsiteX25" fmla="*/ 1785910 w 5175445"/>
                <a:gd name="connsiteY25" fmla="*/ 0 h 2981481"/>
                <a:gd name="connsiteX26" fmla="*/ 1291478 w 5175445"/>
                <a:gd name="connsiteY26" fmla="*/ 354442 h 2981481"/>
                <a:gd name="connsiteX27" fmla="*/ 1321264 w 5175445"/>
                <a:gd name="connsiteY27" fmla="*/ 1012691 h 2981481"/>
                <a:gd name="connsiteX28" fmla="*/ 1243823 w 5175445"/>
                <a:gd name="connsiteY28" fmla="*/ 1158637 h 2981481"/>
                <a:gd name="connsiteX29" fmla="*/ 610954 w 5175445"/>
                <a:gd name="connsiteY29" fmla="*/ 617382 h 2981481"/>
                <a:gd name="connsiteX0" fmla="*/ 610954 w 5175445"/>
                <a:gd name="connsiteY0" fmla="*/ 617382 h 2981481"/>
                <a:gd name="connsiteX1" fmla="*/ 0 w 5175445"/>
                <a:gd name="connsiteY1" fmla="*/ 806221 h 2981481"/>
                <a:gd name="connsiteX2" fmla="*/ 12748 w 5175445"/>
                <a:gd name="connsiteY2" fmla="*/ 2376135 h 2981481"/>
                <a:gd name="connsiteX3" fmla="*/ 790260 w 5175445"/>
                <a:gd name="connsiteY3" fmla="*/ 2608341 h 2981481"/>
                <a:gd name="connsiteX4" fmla="*/ 1085724 w 5175445"/>
                <a:gd name="connsiteY4" fmla="*/ 2304773 h 2981481"/>
                <a:gd name="connsiteX5" fmla="*/ 1291478 w 5175445"/>
                <a:gd name="connsiteY5" fmla="*/ 1879435 h 2981481"/>
                <a:gd name="connsiteX6" fmla="*/ 2524578 w 5175445"/>
                <a:gd name="connsiteY6" fmla="*/ 2621081 h 2981481"/>
                <a:gd name="connsiteX7" fmla="*/ 3272182 w 5175445"/>
                <a:gd name="connsiteY7" fmla="*/ 2981481 h 2981481"/>
                <a:gd name="connsiteX8" fmla="*/ 3507484 w 5175445"/>
                <a:gd name="connsiteY8" fmla="*/ 2927867 h 2981481"/>
                <a:gd name="connsiteX9" fmla="*/ 3936389 w 5175445"/>
                <a:gd name="connsiteY9" fmla="*/ 2781920 h 2981481"/>
                <a:gd name="connsiteX10" fmla="*/ 4433798 w 5175445"/>
                <a:gd name="connsiteY10" fmla="*/ 2510877 h 2981481"/>
                <a:gd name="connsiteX11" fmla="*/ 5115874 w 5175445"/>
                <a:gd name="connsiteY11" fmla="*/ 1930069 h 2981481"/>
                <a:gd name="connsiteX12" fmla="*/ 5175445 w 5175445"/>
                <a:gd name="connsiteY12" fmla="*/ 1623283 h 2981481"/>
                <a:gd name="connsiteX13" fmla="*/ 5151617 w 5175445"/>
                <a:gd name="connsiteY13" fmla="*/ 914399 h 2981481"/>
                <a:gd name="connsiteX14" fmla="*/ 4815046 w 5175445"/>
                <a:gd name="connsiteY14" fmla="*/ 411033 h 2981481"/>
                <a:gd name="connsiteX15" fmla="*/ 4520174 w 5175445"/>
                <a:gd name="connsiteY15" fmla="*/ 184667 h 2981481"/>
                <a:gd name="connsiteX16" fmla="*/ 4484432 w 5175445"/>
                <a:gd name="connsiteY16" fmla="*/ 208495 h 2981481"/>
                <a:gd name="connsiteX17" fmla="*/ 4439755 w 5175445"/>
                <a:gd name="connsiteY17" fmla="*/ 402098 h 2981481"/>
                <a:gd name="connsiteX18" fmla="*/ 4433798 w 5175445"/>
                <a:gd name="connsiteY18" fmla="*/ 464646 h 2981481"/>
                <a:gd name="connsiteX19" fmla="*/ 4448690 w 5175445"/>
                <a:gd name="connsiteY19" fmla="*/ 705905 h 2981481"/>
                <a:gd name="connsiteX20" fmla="*/ 4156797 w 5175445"/>
                <a:gd name="connsiteY20" fmla="*/ 318700 h 2981481"/>
                <a:gd name="connsiteX21" fmla="*/ 3707044 w 5175445"/>
                <a:gd name="connsiteY21" fmla="*/ 44677 h 2981481"/>
                <a:gd name="connsiteX22" fmla="*/ 3126236 w 5175445"/>
                <a:gd name="connsiteY22" fmla="*/ 74463 h 2981481"/>
                <a:gd name="connsiteX23" fmla="*/ 2372675 w 5175445"/>
                <a:gd name="connsiteY23" fmla="*/ 437840 h 2981481"/>
                <a:gd name="connsiteX24" fmla="*/ 2262470 w 5175445"/>
                <a:gd name="connsiteY24" fmla="*/ 360399 h 2981481"/>
                <a:gd name="connsiteX25" fmla="*/ 1785910 w 5175445"/>
                <a:gd name="connsiteY25" fmla="*/ 0 h 2981481"/>
                <a:gd name="connsiteX26" fmla="*/ 1291478 w 5175445"/>
                <a:gd name="connsiteY26" fmla="*/ 354442 h 2981481"/>
                <a:gd name="connsiteX27" fmla="*/ 1321264 w 5175445"/>
                <a:gd name="connsiteY27" fmla="*/ 1012691 h 2981481"/>
                <a:gd name="connsiteX28" fmla="*/ 1243823 w 5175445"/>
                <a:gd name="connsiteY28" fmla="*/ 1158637 h 2981481"/>
                <a:gd name="connsiteX29" fmla="*/ 610954 w 5175445"/>
                <a:gd name="connsiteY29" fmla="*/ 617382 h 2981481"/>
                <a:gd name="connsiteX0" fmla="*/ 610954 w 5175445"/>
                <a:gd name="connsiteY0" fmla="*/ 617382 h 2981481"/>
                <a:gd name="connsiteX1" fmla="*/ 0 w 5175445"/>
                <a:gd name="connsiteY1" fmla="*/ 806221 h 2981481"/>
                <a:gd name="connsiteX2" fmla="*/ 12748 w 5175445"/>
                <a:gd name="connsiteY2" fmla="*/ 2376135 h 2981481"/>
                <a:gd name="connsiteX3" fmla="*/ 790260 w 5175445"/>
                <a:gd name="connsiteY3" fmla="*/ 2608341 h 2981481"/>
                <a:gd name="connsiteX4" fmla="*/ 1085724 w 5175445"/>
                <a:gd name="connsiteY4" fmla="*/ 2304773 h 2981481"/>
                <a:gd name="connsiteX5" fmla="*/ 1405139 w 5175445"/>
                <a:gd name="connsiteY5" fmla="*/ 2258307 h 2981481"/>
                <a:gd name="connsiteX6" fmla="*/ 2524578 w 5175445"/>
                <a:gd name="connsiteY6" fmla="*/ 2621081 h 2981481"/>
                <a:gd name="connsiteX7" fmla="*/ 3272182 w 5175445"/>
                <a:gd name="connsiteY7" fmla="*/ 2981481 h 2981481"/>
                <a:gd name="connsiteX8" fmla="*/ 3507484 w 5175445"/>
                <a:gd name="connsiteY8" fmla="*/ 2927867 h 2981481"/>
                <a:gd name="connsiteX9" fmla="*/ 3936389 w 5175445"/>
                <a:gd name="connsiteY9" fmla="*/ 2781920 h 2981481"/>
                <a:gd name="connsiteX10" fmla="*/ 4433798 w 5175445"/>
                <a:gd name="connsiteY10" fmla="*/ 2510877 h 2981481"/>
                <a:gd name="connsiteX11" fmla="*/ 5115874 w 5175445"/>
                <a:gd name="connsiteY11" fmla="*/ 1930069 h 2981481"/>
                <a:gd name="connsiteX12" fmla="*/ 5175445 w 5175445"/>
                <a:gd name="connsiteY12" fmla="*/ 1623283 h 2981481"/>
                <a:gd name="connsiteX13" fmla="*/ 5151617 w 5175445"/>
                <a:gd name="connsiteY13" fmla="*/ 914399 h 2981481"/>
                <a:gd name="connsiteX14" fmla="*/ 4815046 w 5175445"/>
                <a:gd name="connsiteY14" fmla="*/ 411033 h 2981481"/>
                <a:gd name="connsiteX15" fmla="*/ 4520174 w 5175445"/>
                <a:gd name="connsiteY15" fmla="*/ 184667 h 2981481"/>
                <a:gd name="connsiteX16" fmla="*/ 4484432 w 5175445"/>
                <a:gd name="connsiteY16" fmla="*/ 208495 h 2981481"/>
                <a:gd name="connsiteX17" fmla="*/ 4439755 w 5175445"/>
                <a:gd name="connsiteY17" fmla="*/ 402098 h 2981481"/>
                <a:gd name="connsiteX18" fmla="*/ 4433798 w 5175445"/>
                <a:gd name="connsiteY18" fmla="*/ 464646 h 2981481"/>
                <a:gd name="connsiteX19" fmla="*/ 4448690 w 5175445"/>
                <a:gd name="connsiteY19" fmla="*/ 705905 h 2981481"/>
                <a:gd name="connsiteX20" fmla="*/ 4156797 w 5175445"/>
                <a:gd name="connsiteY20" fmla="*/ 318700 h 2981481"/>
                <a:gd name="connsiteX21" fmla="*/ 3707044 w 5175445"/>
                <a:gd name="connsiteY21" fmla="*/ 44677 h 2981481"/>
                <a:gd name="connsiteX22" fmla="*/ 3126236 w 5175445"/>
                <a:gd name="connsiteY22" fmla="*/ 74463 h 2981481"/>
                <a:gd name="connsiteX23" fmla="*/ 2372675 w 5175445"/>
                <a:gd name="connsiteY23" fmla="*/ 437840 h 2981481"/>
                <a:gd name="connsiteX24" fmla="*/ 2262470 w 5175445"/>
                <a:gd name="connsiteY24" fmla="*/ 360399 h 2981481"/>
                <a:gd name="connsiteX25" fmla="*/ 1785910 w 5175445"/>
                <a:gd name="connsiteY25" fmla="*/ 0 h 2981481"/>
                <a:gd name="connsiteX26" fmla="*/ 1291478 w 5175445"/>
                <a:gd name="connsiteY26" fmla="*/ 354442 h 2981481"/>
                <a:gd name="connsiteX27" fmla="*/ 1321264 w 5175445"/>
                <a:gd name="connsiteY27" fmla="*/ 1012691 h 2981481"/>
                <a:gd name="connsiteX28" fmla="*/ 1243823 w 5175445"/>
                <a:gd name="connsiteY28" fmla="*/ 1158637 h 2981481"/>
                <a:gd name="connsiteX29" fmla="*/ 610954 w 5175445"/>
                <a:gd name="connsiteY29" fmla="*/ 617382 h 2981481"/>
                <a:gd name="connsiteX0" fmla="*/ 610954 w 5175445"/>
                <a:gd name="connsiteY0" fmla="*/ 617382 h 2981481"/>
                <a:gd name="connsiteX1" fmla="*/ 0 w 5175445"/>
                <a:gd name="connsiteY1" fmla="*/ 806221 h 2981481"/>
                <a:gd name="connsiteX2" fmla="*/ 12748 w 5175445"/>
                <a:gd name="connsiteY2" fmla="*/ 2376135 h 2981481"/>
                <a:gd name="connsiteX3" fmla="*/ 790260 w 5175445"/>
                <a:gd name="connsiteY3" fmla="*/ 2608341 h 2981481"/>
                <a:gd name="connsiteX4" fmla="*/ 1085724 w 5175445"/>
                <a:gd name="connsiteY4" fmla="*/ 2304773 h 2981481"/>
                <a:gd name="connsiteX5" fmla="*/ 1405139 w 5175445"/>
                <a:gd name="connsiteY5" fmla="*/ 2258307 h 2981481"/>
                <a:gd name="connsiteX6" fmla="*/ 2379343 w 5175445"/>
                <a:gd name="connsiteY6" fmla="*/ 2835776 h 2981481"/>
                <a:gd name="connsiteX7" fmla="*/ 3272182 w 5175445"/>
                <a:gd name="connsiteY7" fmla="*/ 2981481 h 2981481"/>
                <a:gd name="connsiteX8" fmla="*/ 3507484 w 5175445"/>
                <a:gd name="connsiteY8" fmla="*/ 2927867 h 2981481"/>
                <a:gd name="connsiteX9" fmla="*/ 3936389 w 5175445"/>
                <a:gd name="connsiteY9" fmla="*/ 2781920 h 2981481"/>
                <a:gd name="connsiteX10" fmla="*/ 4433798 w 5175445"/>
                <a:gd name="connsiteY10" fmla="*/ 2510877 h 2981481"/>
                <a:gd name="connsiteX11" fmla="*/ 5115874 w 5175445"/>
                <a:gd name="connsiteY11" fmla="*/ 1930069 h 2981481"/>
                <a:gd name="connsiteX12" fmla="*/ 5175445 w 5175445"/>
                <a:gd name="connsiteY12" fmla="*/ 1623283 h 2981481"/>
                <a:gd name="connsiteX13" fmla="*/ 5151617 w 5175445"/>
                <a:gd name="connsiteY13" fmla="*/ 914399 h 2981481"/>
                <a:gd name="connsiteX14" fmla="*/ 4815046 w 5175445"/>
                <a:gd name="connsiteY14" fmla="*/ 411033 h 2981481"/>
                <a:gd name="connsiteX15" fmla="*/ 4520174 w 5175445"/>
                <a:gd name="connsiteY15" fmla="*/ 184667 h 2981481"/>
                <a:gd name="connsiteX16" fmla="*/ 4484432 w 5175445"/>
                <a:gd name="connsiteY16" fmla="*/ 208495 h 2981481"/>
                <a:gd name="connsiteX17" fmla="*/ 4439755 w 5175445"/>
                <a:gd name="connsiteY17" fmla="*/ 402098 h 2981481"/>
                <a:gd name="connsiteX18" fmla="*/ 4433798 w 5175445"/>
                <a:gd name="connsiteY18" fmla="*/ 464646 h 2981481"/>
                <a:gd name="connsiteX19" fmla="*/ 4448690 w 5175445"/>
                <a:gd name="connsiteY19" fmla="*/ 705905 h 2981481"/>
                <a:gd name="connsiteX20" fmla="*/ 4156797 w 5175445"/>
                <a:gd name="connsiteY20" fmla="*/ 318700 h 2981481"/>
                <a:gd name="connsiteX21" fmla="*/ 3707044 w 5175445"/>
                <a:gd name="connsiteY21" fmla="*/ 44677 h 2981481"/>
                <a:gd name="connsiteX22" fmla="*/ 3126236 w 5175445"/>
                <a:gd name="connsiteY22" fmla="*/ 74463 h 2981481"/>
                <a:gd name="connsiteX23" fmla="*/ 2372675 w 5175445"/>
                <a:gd name="connsiteY23" fmla="*/ 437840 h 2981481"/>
                <a:gd name="connsiteX24" fmla="*/ 2262470 w 5175445"/>
                <a:gd name="connsiteY24" fmla="*/ 360399 h 2981481"/>
                <a:gd name="connsiteX25" fmla="*/ 1785910 w 5175445"/>
                <a:gd name="connsiteY25" fmla="*/ 0 h 2981481"/>
                <a:gd name="connsiteX26" fmla="*/ 1291478 w 5175445"/>
                <a:gd name="connsiteY26" fmla="*/ 354442 h 2981481"/>
                <a:gd name="connsiteX27" fmla="*/ 1321264 w 5175445"/>
                <a:gd name="connsiteY27" fmla="*/ 1012691 h 2981481"/>
                <a:gd name="connsiteX28" fmla="*/ 1243823 w 5175445"/>
                <a:gd name="connsiteY28" fmla="*/ 1158637 h 2981481"/>
                <a:gd name="connsiteX29" fmla="*/ 610954 w 5175445"/>
                <a:gd name="connsiteY29" fmla="*/ 617382 h 2981481"/>
                <a:gd name="connsiteX0" fmla="*/ 610954 w 5175445"/>
                <a:gd name="connsiteY0" fmla="*/ 617382 h 3253006"/>
                <a:gd name="connsiteX1" fmla="*/ 0 w 5175445"/>
                <a:gd name="connsiteY1" fmla="*/ 806221 h 3253006"/>
                <a:gd name="connsiteX2" fmla="*/ 12748 w 5175445"/>
                <a:gd name="connsiteY2" fmla="*/ 2376135 h 3253006"/>
                <a:gd name="connsiteX3" fmla="*/ 790260 w 5175445"/>
                <a:gd name="connsiteY3" fmla="*/ 2608341 h 3253006"/>
                <a:gd name="connsiteX4" fmla="*/ 1085724 w 5175445"/>
                <a:gd name="connsiteY4" fmla="*/ 2304773 h 3253006"/>
                <a:gd name="connsiteX5" fmla="*/ 1405139 w 5175445"/>
                <a:gd name="connsiteY5" fmla="*/ 2258307 h 3253006"/>
                <a:gd name="connsiteX6" fmla="*/ 2379343 w 5175445"/>
                <a:gd name="connsiteY6" fmla="*/ 2835776 h 3253006"/>
                <a:gd name="connsiteX7" fmla="*/ 3411100 w 5175445"/>
                <a:gd name="connsiteY7" fmla="*/ 3253006 h 3253006"/>
                <a:gd name="connsiteX8" fmla="*/ 3507484 w 5175445"/>
                <a:gd name="connsiteY8" fmla="*/ 2927867 h 3253006"/>
                <a:gd name="connsiteX9" fmla="*/ 3936389 w 5175445"/>
                <a:gd name="connsiteY9" fmla="*/ 2781920 h 3253006"/>
                <a:gd name="connsiteX10" fmla="*/ 4433798 w 5175445"/>
                <a:gd name="connsiteY10" fmla="*/ 2510877 h 3253006"/>
                <a:gd name="connsiteX11" fmla="*/ 5115874 w 5175445"/>
                <a:gd name="connsiteY11" fmla="*/ 1930069 h 3253006"/>
                <a:gd name="connsiteX12" fmla="*/ 5175445 w 5175445"/>
                <a:gd name="connsiteY12" fmla="*/ 1623283 h 3253006"/>
                <a:gd name="connsiteX13" fmla="*/ 5151617 w 5175445"/>
                <a:gd name="connsiteY13" fmla="*/ 914399 h 3253006"/>
                <a:gd name="connsiteX14" fmla="*/ 4815046 w 5175445"/>
                <a:gd name="connsiteY14" fmla="*/ 411033 h 3253006"/>
                <a:gd name="connsiteX15" fmla="*/ 4520174 w 5175445"/>
                <a:gd name="connsiteY15" fmla="*/ 184667 h 3253006"/>
                <a:gd name="connsiteX16" fmla="*/ 4484432 w 5175445"/>
                <a:gd name="connsiteY16" fmla="*/ 208495 h 3253006"/>
                <a:gd name="connsiteX17" fmla="*/ 4439755 w 5175445"/>
                <a:gd name="connsiteY17" fmla="*/ 402098 h 3253006"/>
                <a:gd name="connsiteX18" fmla="*/ 4433798 w 5175445"/>
                <a:gd name="connsiteY18" fmla="*/ 464646 h 3253006"/>
                <a:gd name="connsiteX19" fmla="*/ 4448690 w 5175445"/>
                <a:gd name="connsiteY19" fmla="*/ 705905 h 3253006"/>
                <a:gd name="connsiteX20" fmla="*/ 4156797 w 5175445"/>
                <a:gd name="connsiteY20" fmla="*/ 318700 h 3253006"/>
                <a:gd name="connsiteX21" fmla="*/ 3707044 w 5175445"/>
                <a:gd name="connsiteY21" fmla="*/ 44677 h 3253006"/>
                <a:gd name="connsiteX22" fmla="*/ 3126236 w 5175445"/>
                <a:gd name="connsiteY22" fmla="*/ 74463 h 3253006"/>
                <a:gd name="connsiteX23" fmla="*/ 2372675 w 5175445"/>
                <a:gd name="connsiteY23" fmla="*/ 437840 h 3253006"/>
                <a:gd name="connsiteX24" fmla="*/ 2262470 w 5175445"/>
                <a:gd name="connsiteY24" fmla="*/ 360399 h 3253006"/>
                <a:gd name="connsiteX25" fmla="*/ 1785910 w 5175445"/>
                <a:gd name="connsiteY25" fmla="*/ 0 h 3253006"/>
                <a:gd name="connsiteX26" fmla="*/ 1291478 w 5175445"/>
                <a:gd name="connsiteY26" fmla="*/ 354442 h 3253006"/>
                <a:gd name="connsiteX27" fmla="*/ 1321264 w 5175445"/>
                <a:gd name="connsiteY27" fmla="*/ 1012691 h 3253006"/>
                <a:gd name="connsiteX28" fmla="*/ 1243823 w 5175445"/>
                <a:gd name="connsiteY28" fmla="*/ 1158637 h 3253006"/>
                <a:gd name="connsiteX29" fmla="*/ 610954 w 5175445"/>
                <a:gd name="connsiteY29" fmla="*/ 617382 h 3253006"/>
                <a:gd name="connsiteX0" fmla="*/ 610954 w 5175445"/>
                <a:gd name="connsiteY0" fmla="*/ 617382 h 3256221"/>
                <a:gd name="connsiteX1" fmla="*/ 0 w 5175445"/>
                <a:gd name="connsiteY1" fmla="*/ 806221 h 3256221"/>
                <a:gd name="connsiteX2" fmla="*/ 12748 w 5175445"/>
                <a:gd name="connsiteY2" fmla="*/ 2376135 h 3256221"/>
                <a:gd name="connsiteX3" fmla="*/ 790260 w 5175445"/>
                <a:gd name="connsiteY3" fmla="*/ 2608341 h 3256221"/>
                <a:gd name="connsiteX4" fmla="*/ 1085724 w 5175445"/>
                <a:gd name="connsiteY4" fmla="*/ 2304773 h 3256221"/>
                <a:gd name="connsiteX5" fmla="*/ 1405139 w 5175445"/>
                <a:gd name="connsiteY5" fmla="*/ 2258307 h 3256221"/>
                <a:gd name="connsiteX6" fmla="*/ 2379343 w 5175445"/>
                <a:gd name="connsiteY6" fmla="*/ 2835776 h 3256221"/>
                <a:gd name="connsiteX7" fmla="*/ 3411100 w 5175445"/>
                <a:gd name="connsiteY7" fmla="*/ 3253006 h 3256221"/>
                <a:gd name="connsiteX8" fmla="*/ 3665349 w 5175445"/>
                <a:gd name="connsiteY8" fmla="*/ 3256221 h 3256221"/>
                <a:gd name="connsiteX9" fmla="*/ 3936389 w 5175445"/>
                <a:gd name="connsiteY9" fmla="*/ 2781920 h 3256221"/>
                <a:gd name="connsiteX10" fmla="*/ 4433798 w 5175445"/>
                <a:gd name="connsiteY10" fmla="*/ 2510877 h 3256221"/>
                <a:gd name="connsiteX11" fmla="*/ 5115874 w 5175445"/>
                <a:gd name="connsiteY11" fmla="*/ 1930069 h 3256221"/>
                <a:gd name="connsiteX12" fmla="*/ 5175445 w 5175445"/>
                <a:gd name="connsiteY12" fmla="*/ 1623283 h 3256221"/>
                <a:gd name="connsiteX13" fmla="*/ 5151617 w 5175445"/>
                <a:gd name="connsiteY13" fmla="*/ 914399 h 3256221"/>
                <a:gd name="connsiteX14" fmla="*/ 4815046 w 5175445"/>
                <a:gd name="connsiteY14" fmla="*/ 411033 h 3256221"/>
                <a:gd name="connsiteX15" fmla="*/ 4520174 w 5175445"/>
                <a:gd name="connsiteY15" fmla="*/ 184667 h 3256221"/>
                <a:gd name="connsiteX16" fmla="*/ 4484432 w 5175445"/>
                <a:gd name="connsiteY16" fmla="*/ 208495 h 3256221"/>
                <a:gd name="connsiteX17" fmla="*/ 4439755 w 5175445"/>
                <a:gd name="connsiteY17" fmla="*/ 402098 h 3256221"/>
                <a:gd name="connsiteX18" fmla="*/ 4433798 w 5175445"/>
                <a:gd name="connsiteY18" fmla="*/ 464646 h 3256221"/>
                <a:gd name="connsiteX19" fmla="*/ 4448690 w 5175445"/>
                <a:gd name="connsiteY19" fmla="*/ 705905 h 3256221"/>
                <a:gd name="connsiteX20" fmla="*/ 4156797 w 5175445"/>
                <a:gd name="connsiteY20" fmla="*/ 318700 h 3256221"/>
                <a:gd name="connsiteX21" fmla="*/ 3707044 w 5175445"/>
                <a:gd name="connsiteY21" fmla="*/ 44677 h 3256221"/>
                <a:gd name="connsiteX22" fmla="*/ 3126236 w 5175445"/>
                <a:gd name="connsiteY22" fmla="*/ 74463 h 3256221"/>
                <a:gd name="connsiteX23" fmla="*/ 2372675 w 5175445"/>
                <a:gd name="connsiteY23" fmla="*/ 437840 h 3256221"/>
                <a:gd name="connsiteX24" fmla="*/ 2262470 w 5175445"/>
                <a:gd name="connsiteY24" fmla="*/ 360399 h 3256221"/>
                <a:gd name="connsiteX25" fmla="*/ 1785910 w 5175445"/>
                <a:gd name="connsiteY25" fmla="*/ 0 h 3256221"/>
                <a:gd name="connsiteX26" fmla="*/ 1291478 w 5175445"/>
                <a:gd name="connsiteY26" fmla="*/ 354442 h 3256221"/>
                <a:gd name="connsiteX27" fmla="*/ 1321264 w 5175445"/>
                <a:gd name="connsiteY27" fmla="*/ 1012691 h 3256221"/>
                <a:gd name="connsiteX28" fmla="*/ 1243823 w 5175445"/>
                <a:gd name="connsiteY28" fmla="*/ 1158637 h 3256221"/>
                <a:gd name="connsiteX29" fmla="*/ 610954 w 5175445"/>
                <a:gd name="connsiteY29" fmla="*/ 617382 h 3256221"/>
                <a:gd name="connsiteX0" fmla="*/ 610954 w 5175445"/>
                <a:gd name="connsiteY0" fmla="*/ 617382 h 3256221"/>
                <a:gd name="connsiteX1" fmla="*/ 0 w 5175445"/>
                <a:gd name="connsiteY1" fmla="*/ 806221 h 3256221"/>
                <a:gd name="connsiteX2" fmla="*/ 12748 w 5175445"/>
                <a:gd name="connsiteY2" fmla="*/ 2376135 h 3256221"/>
                <a:gd name="connsiteX3" fmla="*/ 790260 w 5175445"/>
                <a:gd name="connsiteY3" fmla="*/ 2608341 h 3256221"/>
                <a:gd name="connsiteX4" fmla="*/ 1085724 w 5175445"/>
                <a:gd name="connsiteY4" fmla="*/ 2304773 h 3256221"/>
                <a:gd name="connsiteX5" fmla="*/ 1405139 w 5175445"/>
                <a:gd name="connsiteY5" fmla="*/ 2258307 h 3256221"/>
                <a:gd name="connsiteX6" fmla="*/ 2379343 w 5175445"/>
                <a:gd name="connsiteY6" fmla="*/ 2835776 h 3256221"/>
                <a:gd name="connsiteX7" fmla="*/ 3411100 w 5175445"/>
                <a:gd name="connsiteY7" fmla="*/ 3253006 h 3256221"/>
                <a:gd name="connsiteX8" fmla="*/ 3665349 w 5175445"/>
                <a:gd name="connsiteY8" fmla="*/ 3256221 h 3256221"/>
                <a:gd name="connsiteX9" fmla="*/ 4290003 w 5175445"/>
                <a:gd name="connsiteY9" fmla="*/ 3028185 h 3256221"/>
                <a:gd name="connsiteX10" fmla="*/ 4433798 w 5175445"/>
                <a:gd name="connsiteY10" fmla="*/ 2510877 h 3256221"/>
                <a:gd name="connsiteX11" fmla="*/ 5115874 w 5175445"/>
                <a:gd name="connsiteY11" fmla="*/ 1930069 h 3256221"/>
                <a:gd name="connsiteX12" fmla="*/ 5175445 w 5175445"/>
                <a:gd name="connsiteY12" fmla="*/ 1623283 h 3256221"/>
                <a:gd name="connsiteX13" fmla="*/ 5151617 w 5175445"/>
                <a:gd name="connsiteY13" fmla="*/ 914399 h 3256221"/>
                <a:gd name="connsiteX14" fmla="*/ 4815046 w 5175445"/>
                <a:gd name="connsiteY14" fmla="*/ 411033 h 3256221"/>
                <a:gd name="connsiteX15" fmla="*/ 4520174 w 5175445"/>
                <a:gd name="connsiteY15" fmla="*/ 184667 h 3256221"/>
                <a:gd name="connsiteX16" fmla="*/ 4484432 w 5175445"/>
                <a:gd name="connsiteY16" fmla="*/ 208495 h 3256221"/>
                <a:gd name="connsiteX17" fmla="*/ 4439755 w 5175445"/>
                <a:gd name="connsiteY17" fmla="*/ 402098 h 3256221"/>
                <a:gd name="connsiteX18" fmla="*/ 4433798 w 5175445"/>
                <a:gd name="connsiteY18" fmla="*/ 464646 h 3256221"/>
                <a:gd name="connsiteX19" fmla="*/ 4448690 w 5175445"/>
                <a:gd name="connsiteY19" fmla="*/ 705905 h 3256221"/>
                <a:gd name="connsiteX20" fmla="*/ 4156797 w 5175445"/>
                <a:gd name="connsiteY20" fmla="*/ 318700 h 3256221"/>
                <a:gd name="connsiteX21" fmla="*/ 3707044 w 5175445"/>
                <a:gd name="connsiteY21" fmla="*/ 44677 h 3256221"/>
                <a:gd name="connsiteX22" fmla="*/ 3126236 w 5175445"/>
                <a:gd name="connsiteY22" fmla="*/ 74463 h 3256221"/>
                <a:gd name="connsiteX23" fmla="*/ 2372675 w 5175445"/>
                <a:gd name="connsiteY23" fmla="*/ 437840 h 3256221"/>
                <a:gd name="connsiteX24" fmla="*/ 2262470 w 5175445"/>
                <a:gd name="connsiteY24" fmla="*/ 360399 h 3256221"/>
                <a:gd name="connsiteX25" fmla="*/ 1785910 w 5175445"/>
                <a:gd name="connsiteY25" fmla="*/ 0 h 3256221"/>
                <a:gd name="connsiteX26" fmla="*/ 1291478 w 5175445"/>
                <a:gd name="connsiteY26" fmla="*/ 354442 h 3256221"/>
                <a:gd name="connsiteX27" fmla="*/ 1321264 w 5175445"/>
                <a:gd name="connsiteY27" fmla="*/ 1012691 h 3256221"/>
                <a:gd name="connsiteX28" fmla="*/ 1243823 w 5175445"/>
                <a:gd name="connsiteY28" fmla="*/ 1158637 h 3256221"/>
                <a:gd name="connsiteX29" fmla="*/ 610954 w 5175445"/>
                <a:gd name="connsiteY29" fmla="*/ 617382 h 3256221"/>
                <a:gd name="connsiteX0" fmla="*/ 610954 w 5175445"/>
                <a:gd name="connsiteY0" fmla="*/ 617382 h 3256221"/>
                <a:gd name="connsiteX1" fmla="*/ 0 w 5175445"/>
                <a:gd name="connsiteY1" fmla="*/ 806221 h 3256221"/>
                <a:gd name="connsiteX2" fmla="*/ 12748 w 5175445"/>
                <a:gd name="connsiteY2" fmla="*/ 2376135 h 3256221"/>
                <a:gd name="connsiteX3" fmla="*/ 790260 w 5175445"/>
                <a:gd name="connsiteY3" fmla="*/ 2608341 h 3256221"/>
                <a:gd name="connsiteX4" fmla="*/ 1085724 w 5175445"/>
                <a:gd name="connsiteY4" fmla="*/ 2304773 h 3256221"/>
                <a:gd name="connsiteX5" fmla="*/ 1405139 w 5175445"/>
                <a:gd name="connsiteY5" fmla="*/ 2258307 h 3256221"/>
                <a:gd name="connsiteX6" fmla="*/ 2379343 w 5175445"/>
                <a:gd name="connsiteY6" fmla="*/ 2835776 h 3256221"/>
                <a:gd name="connsiteX7" fmla="*/ 3411100 w 5175445"/>
                <a:gd name="connsiteY7" fmla="*/ 3253006 h 3256221"/>
                <a:gd name="connsiteX8" fmla="*/ 3665349 w 5175445"/>
                <a:gd name="connsiteY8" fmla="*/ 3256221 h 3256221"/>
                <a:gd name="connsiteX9" fmla="*/ 4290003 w 5175445"/>
                <a:gd name="connsiteY9" fmla="*/ 3028185 h 3256221"/>
                <a:gd name="connsiteX10" fmla="*/ 5052622 w 5175445"/>
                <a:gd name="connsiteY10" fmla="*/ 2504564 h 3256221"/>
                <a:gd name="connsiteX11" fmla="*/ 5115874 w 5175445"/>
                <a:gd name="connsiteY11" fmla="*/ 1930069 h 3256221"/>
                <a:gd name="connsiteX12" fmla="*/ 5175445 w 5175445"/>
                <a:gd name="connsiteY12" fmla="*/ 1623283 h 3256221"/>
                <a:gd name="connsiteX13" fmla="*/ 5151617 w 5175445"/>
                <a:gd name="connsiteY13" fmla="*/ 914399 h 3256221"/>
                <a:gd name="connsiteX14" fmla="*/ 4815046 w 5175445"/>
                <a:gd name="connsiteY14" fmla="*/ 411033 h 3256221"/>
                <a:gd name="connsiteX15" fmla="*/ 4520174 w 5175445"/>
                <a:gd name="connsiteY15" fmla="*/ 184667 h 3256221"/>
                <a:gd name="connsiteX16" fmla="*/ 4484432 w 5175445"/>
                <a:gd name="connsiteY16" fmla="*/ 208495 h 3256221"/>
                <a:gd name="connsiteX17" fmla="*/ 4439755 w 5175445"/>
                <a:gd name="connsiteY17" fmla="*/ 402098 h 3256221"/>
                <a:gd name="connsiteX18" fmla="*/ 4433798 w 5175445"/>
                <a:gd name="connsiteY18" fmla="*/ 464646 h 3256221"/>
                <a:gd name="connsiteX19" fmla="*/ 4448690 w 5175445"/>
                <a:gd name="connsiteY19" fmla="*/ 705905 h 3256221"/>
                <a:gd name="connsiteX20" fmla="*/ 4156797 w 5175445"/>
                <a:gd name="connsiteY20" fmla="*/ 318700 h 3256221"/>
                <a:gd name="connsiteX21" fmla="*/ 3707044 w 5175445"/>
                <a:gd name="connsiteY21" fmla="*/ 44677 h 3256221"/>
                <a:gd name="connsiteX22" fmla="*/ 3126236 w 5175445"/>
                <a:gd name="connsiteY22" fmla="*/ 74463 h 3256221"/>
                <a:gd name="connsiteX23" fmla="*/ 2372675 w 5175445"/>
                <a:gd name="connsiteY23" fmla="*/ 437840 h 3256221"/>
                <a:gd name="connsiteX24" fmla="*/ 2262470 w 5175445"/>
                <a:gd name="connsiteY24" fmla="*/ 360399 h 3256221"/>
                <a:gd name="connsiteX25" fmla="*/ 1785910 w 5175445"/>
                <a:gd name="connsiteY25" fmla="*/ 0 h 3256221"/>
                <a:gd name="connsiteX26" fmla="*/ 1291478 w 5175445"/>
                <a:gd name="connsiteY26" fmla="*/ 354442 h 3256221"/>
                <a:gd name="connsiteX27" fmla="*/ 1321264 w 5175445"/>
                <a:gd name="connsiteY27" fmla="*/ 1012691 h 3256221"/>
                <a:gd name="connsiteX28" fmla="*/ 1243823 w 5175445"/>
                <a:gd name="connsiteY28" fmla="*/ 1158637 h 3256221"/>
                <a:gd name="connsiteX29" fmla="*/ 610954 w 5175445"/>
                <a:gd name="connsiteY29" fmla="*/ 617382 h 3256221"/>
                <a:gd name="connsiteX0" fmla="*/ 610954 w 5602091"/>
                <a:gd name="connsiteY0" fmla="*/ 617382 h 3256221"/>
                <a:gd name="connsiteX1" fmla="*/ 0 w 5602091"/>
                <a:gd name="connsiteY1" fmla="*/ 806221 h 3256221"/>
                <a:gd name="connsiteX2" fmla="*/ 12748 w 5602091"/>
                <a:gd name="connsiteY2" fmla="*/ 2376135 h 3256221"/>
                <a:gd name="connsiteX3" fmla="*/ 790260 w 5602091"/>
                <a:gd name="connsiteY3" fmla="*/ 2608341 h 3256221"/>
                <a:gd name="connsiteX4" fmla="*/ 1085724 w 5602091"/>
                <a:gd name="connsiteY4" fmla="*/ 2304773 h 3256221"/>
                <a:gd name="connsiteX5" fmla="*/ 1405139 w 5602091"/>
                <a:gd name="connsiteY5" fmla="*/ 2258307 h 3256221"/>
                <a:gd name="connsiteX6" fmla="*/ 2379343 w 5602091"/>
                <a:gd name="connsiteY6" fmla="*/ 2835776 h 3256221"/>
                <a:gd name="connsiteX7" fmla="*/ 3411100 w 5602091"/>
                <a:gd name="connsiteY7" fmla="*/ 3253006 h 3256221"/>
                <a:gd name="connsiteX8" fmla="*/ 3665349 w 5602091"/>
                <a:gd name="connsiteY8" fmla="*/ 3256221 h 3256221"/>
                <a:gd name="connsiteX9" fmla="*/ 4290003 w 5602091"/>
                <a:gd name="connsiteY9" fmla="*/ 3028185 h 3256221"/>
                <a:gd name="connsiteX10" fmla="*/ 5052622 w 5602091"/>
                <a:gd name="connsiteY10" fmla="*/ 2504564 h 3256221"/>
                <a:gd name="connsiteX11" fmla="*/ 5602091 w 5602091"/>
                <a:gd name="connsiteY11" fmla="*/ 2018471 h 3256221"/>
                <a:gd name="connsiteX12" fmla="*/ 5175445 w 5602091"/>
                <a:gd name="connsiteY12" fmla="*/ 1623283 h 3256221"/>
                <a:gd name="connsiteX13" fmla="*/ 5151617 w 5602091"/>
                <a:gd name="connsiteY13" fmla="*/ 914399 h 3256221"/>
                <a:gd name="connsiteX14" fmla="*/ 4815046 w 5602091"/>
                <a:gd name="connsiteY14" fmla="*/ 411033 h 3256221"/>
                <a:gd name="connsiteX15" fmla="*/ 4520174 w 5602091"/>
                <a:gd name="connsiteY15" fmla="*/ 184667 h 3256221"/>
                <a:gd name="connsiteX16" fmla="*/ 4484432 w 5602091"/>
                <a:gd name="connsiteY16" fmla="*/ 208495 h 3256221"/>
                <a:gd name="connsiteX17" fmla="*/ 4439755 w 5602091"/>
                <a:gd name="connsiteY17" fmla="*/ 402098 h 3256221"/>
                <a:gd name="connsiteX18" fmla="*/ 4433798 w 5602091"/>
                <a:gd name="connsiteY18" fmla="*/ 464646 h 3256221"/>
                <a:gd name="connsiteX19" fmla="*/ 4448690 w 5602091"/>
                <a:gd name="connsiteY19" fmla="*/ 705905 h 3256221"/>
                <a:gd name="connsiteX20" fmla="*/ 4156797 w 5602091"/>
                <a:gd name="connsiteY20" fmla="*/ 318700 h 3256221"/>
                <a:gd name="connsiteX21" fmla="*/ 3707044 w 5602091"/>
                <a:gd name="connsiteY21" fmla="*/ 44677 h 3256221"/>
                <a:gd name="connsiteX22" fmla="*/ 3126236 w 5602091"/>
                <a:gd name="connsiteY22" fmla="*/ 74463 h 3256221"/>
                <a:gd name="connsiteX23" fmla="*/ 2372675 w 5602091"/>
                <a:gd name="connsiteY23" fmla="*/ 437840 h 3256221"/>
                <a:gd name="connsiteX24" fmla="*/ 2262470 w 5602091"/>
                <a:gd name="connsiteY24" fmla="*/ 360399 h 3256221"/>
                <a:gd name="connsiteX25" fmla="*/ 1785910 w 5602091"/>
                <a:gd name="connsiteY25" fmla="*/ 0 h 3256221"/>
                <a:gd name="connsiteX26" fmla="*/ 1291478 w 5602091"/>
                <a:gd name="connsiteY26" fmla="*/ 354442 h 3256221"/>
                <a:gd name="connsiteX27" fmla="*/ 1321264 w 5602091"/>
                <a:gd name="connsiteY27" fmla="*/ 1012691 h 3256221"/>
                <a:gd name="connsiteX28" fmla="*/ 1243823 w 5602091"/>
                <a:gd name="connsiteY28" fmla="*/ 1158637 h 3256221"/>
                <a:gd name="connsiteX29" fmla="*/ 610954 w 5602091"/>
                <a:gd name="connsiteY29" fmla="*/ 617382 h 3256221"/>
                <a:gd name="connsiteX0" fmla="*/ 610954 w 5602091"/>
                <a:gd name="connsiteY0" fmla="*/ 617382 h 3256221"/>
                <a:gd name="connsiteX1" fmla="*/ 0 w 5602091"/>
                <a:gd name="connsiteY1" fmla="*/ 806221 h 3256221"/>
                <a:gd name="connsiteX2" fmla="*/ 12748 w 5602091"/>
                <a:gd name="connsiteY2" fmla="*/ 2376135 h 3256221"/>
                <a:gd name="connsiteX3" fmla="*/ 790260 w 5602091"/>
                <a:gd name="connsiteY3" fmla="*/ 2608341 h 3256221"/>
                <a:gd name="connsiteX4" fmla="*/ 1085724 w 5602091"/>
                <a:gd name="connsiteY4" fmla="*/ 2304773 h 3256221"/>
                <a:gd name="connsiteX5" fmla="*/ 1405139 w 5602091"/>
                <a:gd name="connsiteY5" fmla="*/ 2258307 h 3256221"/>
                <a:gd name="connsiteX6" fmla="*/ 2379343 w 5602091"/>
                <a:gd name="connsiteY6" fmla="*/ 2835776 h 3256221"/>
                <a:gd name="connsiteX7" fmla="*/ 3411100 w 5602091"/>
                <a:gd name="connsiteY7" fmla="*/ 3253006 h 3256221"/>
                <a:gd name="connsiteX8" fmla="*/ 3665349 w 5602091"/>
                <a:gd name="connsiteY8" fmla="*/ 3256221 h 3256221"/>
                <a:gd name="connsiteX9" fmla="*/ 4290003 w 5602091"/>
                <a:gd name="connsiteY9" fmla="*/ 3028185 h 3256221"/>
                <a:gd name="connsiteX10" fmla="*/ 5052622 w 5602091"/>
                <a:gd name="connsiteY10" fmla="*/ 2504564 h 3256221"/>
                <a:gd name="connsiteX11" fmla="*/ 5602091 w 5602091"/>
                <a:gd name="connsiteY11" fmla="*/ 2018471 h 3256221"/>
                <a:gd name="connsiteX12" fmla="*/ 5579574 w 5602091"/>
                <a:gd name="connsiteY12" fmla="*/ 1181267 h 3256221"/>
                <a:gd name="connsiteX13" fmla="*/ 5151617 w 5602091"/>
                <a:gd name="connsiteY13" fmla="*/ 914399 h 3256221"/>
                <a:gd name="connsiteX14" fmla="*/ 4815046 w 5602091"/>
                <a:gd name="connsiteY14" fmla="*/ 411033 h 3256221"/>
                <a:gd name="connsiteX15" fmla="*/ 4520174 w 5602091"/>
                <a:gd name="connsiteY15" fmla="*/ 184667 h 3256221"/>
                <a:gd name="connsiteX16" fmla="*/ 4484432 w 5602091"/>
                <a:gd name="connsiteY16" fmla="*/ 208495 h 3256221"/>
                <a:gd name="connsiteX17" fmla="*/ 4439755 w 5602091"/>
                <a:gd name="connsiteY17" fmla="*/ 402098 h 3256221"/>
                <a:gd name="connsiteX18" fmla="*/ 4433798 w 5602091"/>
                <a:gd name="connsiteY18" fmla="*/ 464646 h 3256221"/>
                <a:gd name="connsiteX19" fmla="*/ 4448690 w 5602091"/>
                <a:gd name="connsiteY19" fmla="*/ 705905 h 3256221"/>
                <a:gd name="connsiteX20" fmla="*/ 4156797 w 5602091"/>
                <a:gd name="connsiteY20" fmla="*/ 318700 h 3256221"/>
                <a:gd name="connsiteX21" fmla="*/ 3707044 w 5602091"/>
                <a:gd name="connsiteY21" fmla="*/ 44677 h 3256221"/>
                <a:gd name="connsiteX22" fmla="*/ 3126236 w 5602091"/>
                <a:gd name="connsiteY22" fmla="*/ 74463 h 3256221"/>
                <a:gd name="connsiteX23" fmla="*/ 2372675 w 5602091"/>
                <a:gd name="connsiteY23" fmla="*/ 437840 h 3256221"/>
                <a:gd name="connsiteX24" fmla="*/ 2262470 w 5602091"/>
                <a:gd name="connsiteY24" fmla="*/ 360399 h 3256221"/>
                <a:gd name="connsiteX25" fmla="*/ 1785910 w 5602091"/>
                <a:gd name="connsiteY25" fmla="*/ 0 h 3256221"/>
                <a:gd name="connsiteX26" fmla="*/ 1291478 w 5602091"/>
                <a:gd name="connsiteY26" fmla="*/ 354442 h 3256221"/>
                <a:gd name="connsiteX27" fmla="*/ 1321264 w 5602091"/>
                <a:gd name="connsiteY27" fmla="*/ 1012691 h 3256221"/>
                <a:gd name="connsiteX28" fmla="*/ 1243823 w 5602091"/>
                <a:gd name="connsiteY28" fmla="*/ 1158637 h 3256221"/>
                <a:gd name="connsiteX29" fmla="*/ 610954 w 5602091"/>
                <a:gd name="connsiteY29" fmla="*/ 617382 h 3256221"/>
                <a:gd name="connsiteX0" fmla="*/ 610954 w 5602091"/>
                <a:gd name="connsiteY0" fmla="*/ 617382 h 3256221"/>
                <a:gd name="connsiteX1" fmla="*/ 0 w 5602091"/>
                <a:gd name="connsiteY1" fmla="*/ 806221 h 3256221"/>
                <a:gd name="connsiteX2" fmla="*/ 12748 w 5602091"/>
                <a:gd name="connsiteY2" fmla="*/ 2376135 h 3256221"/>
                <a:gd name="connsiteX3" fmla="*/ 790260 w 5602091"/>
                <a:gd name="connsiteY3" fmla="*/ 2608341 h 3256221"/>
                <a:gd name="connsiteX4" fmla="*/ 1085724 w 5602091"/>
                <a:gd name="connsiteY4" fmla="*/ 2304773 h 3256221"/>
                <a:gd name="connsiteX5" fmla="*/ 1405139 w 5602091"/>
                <a:gd name="connsiteY5" fmla="*/ 2258307 h 3256221"/>
                <a:gd name="connsiteX6" fmla="*/ 2379343 w 5602091"/>
                <a:gd name="connsiteY6" fmla="*/ 2835776 h 3256221"/>
                <a:gd name="connsiteX7" fmla="*/ 3411100 w 5602091"/>
                <a:gd name="connsiteY7" fmla="*/ 3253006 h 3256221"/>
                <a:gd name="connsiteX8" fmla="*/ 3665349 w 5602091"/>
                <a:gd name="connsiteY8" fmla="*/ 3256221 h 3256221"/>
                <a:gd name="connsiteX9" fmla="*/ 4290003 w 5602091"/>
                <a:gd name="connsiteY9" fmla="*/ 3028185 h 3256221"/>
                <a:gd name="connsiteX10" fmla="*/ 5052622 w 5602091"/>
                <a:gd name="connsiteY10" fmla="*/ 2504564 h 3256221"/>
                <a:gd name="connsiteX11" fmla="*/ 5602091 w 5602091"/>
                <a:gd name="connsiteY11" fmla="*/ 2018471 h 3256221"/>
                <a:gd name="connsiteX12" fmla="*/ 5579574 w 5602091"/>
                <a:gd name="connsiteY12" fmla="*/ 1181267 h 3256221"/>
                <a:gd name="connsiteX13" fmla="*/ 5435772 w 5602091"/>
                <a:gd name="connsiteY13" fmla="*/ 655504 h 3256221"/>
                <a:gd name="connsiteX14" fmla="*/ 4815046 w 5602091"/>
                <a:gd name="connsiteY14" fmla="*/ 411033 h 3256221"/>
                <a:gd name="connsiteX15" fmla="*/ 4520174 w 5602091"/>
                <a:gd name="connsiteY15" fmla="*/ 184667 h 3256221"/>
                <a:gd name="connsiteX16" fmla="*/ 4484432 w 5602091"/>
                <a:gd name="connsiteY16" fmla="*/ 208495 h 3256221"/>
                <a:gd name="connsiteX17" fmla="*/ 4439755 w 5602091"/>
                <a:gd name="connsiteY17" fmla="*/ 402098 h 3256221"/>
                <a:gd name="connsiteX18" fmla="*/ 4433798 w 5602091"/>
                <a:gd name="connsiteY18" fmla="*/ 464646 h 3256221"/>
                <a:gd name="connsiteX19" fmla="*/ 4448690 w 5602091"/>
                <a:gd name="connsiteY19" fmla="*/ 705905 h 3256221"/>
                <a:gd name="connsiteX20" fmla="*/ 4156797 w 5602091"/>
                <a:gd name="connsiteY20" fmla="*/ 318700 h 3256221"/>
                <a:gd name="connsiteX21" fmla="*/ 3707044 w 5602091"/>
                <a:gd name="connsiteY21" fmla="*/ 44677 h 3256221"/>
                <a:gd name="connsiteX22" fmla="*/ 3126236 w 5602091"/>
                <a:gd name="connsiteY22" fmla="*/ 74463 h 3256221"/>
                <a:gd name="connsiteX23" fmla="*/ 2372675 w 5602091"/>
                <a:gd name="connsiteY23" fmla="*/ 437840 h 3256221"/>
                <a:gd name="connsiteX24" fmla="*/ 2262470 w 5602091"/>
                <a:gd name="connsiteY24" fmla="*/ 360399 h 3256221"/>
                <a:gd name="connsiteX25" fmla="*/ 1785910 w 5602091"/>
                <a:gd name="connsiteY25" fmla="*/ 0 h 3256221"/>
                <a:gd name="connsiteX26" fmla="*/ 1291478 w 5602091"/>
                <a:gd name="connsiteY26" fmla="*/ 354442 h 3256221"/>
                <a:gd name="connsiteX27" fmla="*/ 1321264 w 5602091"/>
                <a:gd name="connsiteY27" fmla="*/ 1012691 h 3256221"/>
                <a:gd name="connsiteX28" fmla="*/ 1243823 w 5602091"/>
                <a:gd name="connsiteY28" fmla="*/ 1158637 h 3256221"/>
                <a:gd name="connsiteX29" fmla="*/ 610954 w 5602091"/>
                <a:gd name="connsiteY29" fmla="*/ 617382 h 3256221"/>
                <a:gd name="connsiteX0" fmla="*/ 610954 w 5602091"/>
                <a:gd name="connsiteY0" fmla="*/ 617382 h 3256221"/>
                <a:gd name="connsiteX1" fmla="*/ 0 w 5602091"/>
                <a:gd name="connsiteY1" fmla="*/ 806221 h 3256221"/>
                <a:gd name="connsiteX2" fmla="*/ 12748 w 5602091"/>
                <a:gd name="connsiteY2" fmla="*/ 2376135 h 3256221"/>
                <a:gd name="connsiteX3" fmla="*/ 790260 w 5602091"/>
                <a:gd name="connsiteY3" fmla="*/ 2608341 h 3256221"/>
                <a:gd name="connsiteX4" fmla="*/ 1085724 w 5602091"/>
                <a:gd name="connsiteY4" fmla="*/ 2304773 h 3256221"/>
                <a:gd name="connsiteX5" fmla="*/ 1405139 w 5602091"/>
                <a:gd name="connsiteY5" fmla="*/ 2258307 h 3256221"/>
                <a:gd name="connsiteX6" fmla="*/ 2379343 w 5602091"/>
                <a:gd name="connsiteY6" fmla="*/ 2835776 h 3256221"/>
                <a:gd name="connsiteX7" fmla="*/ 3411100 w 5602091"/>
                <a:gd name="connsiteY7" fmla="*/ 3253006 h 3256221"/>
                <a:gd name="connsiteX8" fmla="*/ 3665349 w 5602091"/>
                <a:gd name="connsiteY8" fmla="*/ 3256221 h 3256221"/>
                <a:gd name="connsiteX9" fmla="*/ 4290003 w 5602091"/>
                <a:gd name="connsiteY9" fmla="*/ 3028185 h 3256221"/>
                <a:gd name="connsiteX10" fmla="*/ 5052622 w 5602091"/>
                <a:gd name="connsiteY10" fmla="*/ 2504564 h 3256221"/>
                <a:gd name="connsiteX11" fmla="*/ 5602091 w 5602091"/>
                <a:gd name="connsiteY11" fmla="*/ 2018471 h 3256221"/>
                <a:gd name="connsiteX12" fmla="*/ 5579574 w 5602091"/>
                <a:gd name="connsiteY12" fmla="*/ 1181267 h 3256221"/>
                <a:gd name="connsiteX13" fmla="*/ 5435772 w 5602091"/>
                <a:gd name="connsiteY13" fmla="*/ 655504 h 3256221"/>
                <a:gd name="connsiteX14" fmla="*/ 4922393 w 5602091"/>
                <a:gd name="connsiteY14" fmla="*/ 303687 h 3256221"/>
                <a:gd name="connsiteX15" fmla="*/ 4520174 w 5602091"/>
                <a:gd name="connsiteY15" fmla="*/ 184667 h 3256221"/>
                <a:gd name="connsiteX16" fmla="*/ 4484432 w 5602091"/>
                <a:gd name="connsiteY16" fmla="*/ 208495 h 3256221"/>
                <a:gd name="connsiteX17" fmla="*/ 4439755 w 5602091"/>
                <a:gd name="connsiteY17" fmla="*/ 402098 h 3256221"/>
                <a:gd name="connsiteX18" fmla="*/ 4433798 w 5602091"/>
                <a:gd name="connsiteY18" fmla="*/ 464646 h 3256221"/>
                <a:gd name="connsiteX19" fmla="*/ 4448690 w 5602091"/>
                <a:gd name="connsiteY19" fmla="*/ 705905 h 3256221"/>
                <a:gd name="connsiteX20" fmla="*/ 4156797 w 5602091"/>
                <a:gd name="connsiteY20" fmla="*/ 318700 h 3256221"/>
                <a:gd name="connsiteX21" fmla="*/ 3707044 w 5602091"/>
                <a:gd name="connsiteY21" fmla="*/ 44677 h 3256221"/>
                <a:gd name="connsiteX22" fmla="*/ 3126236 w 5602091"/>
                <a:gd name="connsiteY22" fmla="*/ 74463 h 3256221"/>
                <a:gd name="connsiteX23" fmla="*/ 2372675 w 5602091"/>
                <a:gd name="connsiteY23" fmla="*/ 437840 h 3256221"/>
                <a:gd name="connsiteX24" fmla="*/ 2262470 w 5602091"/>
                <a:gd name="connsiteY24" fmla="*/ 360399 h 3256221"/>
                <a:gd name="connsiteX25" fmla="*/ 1785910 w 5602091"/>
                <a:gd name="connsiteY25" fmla="*/ 0 h 3256221"/>
                <a:gd name="connsiteX26" fmla="*/ 1291478 w 5602091"/>
                <a:gd name="connsiteY26" fmla="*/ 354442 h 3256221"/>
                <a:gd name="connsiteX27" fmla="*/ 1321264 w 5602091"/>
                <a:gd name="connsiteY27" fmla="*/ 1012691 h 3256221"/>
                <a:gd name="connsiteX28" fmla="*/ 1243823 w 5602091"/>
                <a:gd name="connsiteY28" fmla="*/ 1158637 h 3256221"/>
                <a:gd name="connsiteX29" fmla="*/ 610954 w 5602091"/>
                <a:gd name="connsiteY29" fmla="*/ 617382 h 3256221"/>
                <a:gd name="connsiteX0" fmla="*/ 610954 w 5602091"/>
                <a:gd name="connsiteY0" fmla="*/ 617382 h 3256221"/>
                <a:gd name="connsiteX1" fmla="*/ 0 w 5602091"/>
                <a:gd name="connsiteY1" fmla="*/ 806221 h 3256221"/>
                <a:gd name="connsiteX2" fmla="*/ 12748 w 5602091"/>
                <a:gd name="connsiteY2" fmla="*/ 2376135 h 3256221"/>
                <a:gd name="connsiteX3" fmla="*/ 790260 w 5602091"/>
                <a:gd name="connsiteY3" fmla="*/ 2608341 h 3256221"/>
                <a:gd name="connsiteX4" fmla="*/ 1085724 w 5602091"/>
                <a:gd name="connsiteY4" fmla="*/ 2304773 h 3256221"/>
                <a:gd name="connsiteX5" fmla="*/ 1405139 w 5602091"/>
                <a:gd name="connsiteY5" fmla="*/ 2258307 h 3256221"/>
                <a:gd name="connsiteX6" fmla="*/ 2379343 w 5602091"/>
                <a:gd name="connsiteY6" fmla="*/ 2835776 h 3256221"/>
                <a:gd name="connsiteX7" fmla="*/ 3411100 w 5602091"/>
                <a:gd name="connsiteY7" fmla="*/ 3253006 h 3256221"/>
                <a:gd name="connsiteX8" fmla="*/ 3665349 w 5602091"/>
                <a:gd name="connsiteY8" fmla="*/ 3256221 h 3256221"/>
                <a:gd name="connsiteX9" fmla="*/ 4290003 w 5602091"/>
                <a:gd name="connsiteY9" fmla="*/ 3028185 h 3256221"/>
                <a:gd name="connsiteX10" fmla="*/ 4673750 w 5602091"/>
                <a:gd name="connsiteY10" fmla="*/ 2769774 h 3256221"/>
                <a:gd name="connsiteX11" fmla="*/ 5602091 w 5602091"/>
                <a:gd name="connsiteY11" fmla="*/ 2018471 h 3256221"/>
                <a:gd name="connsiteX12" fmla="*/ 5579574 w 5602091"/>
                <a:gd name="connsiteY12" fmla="*/ 1181267 h 3256221"/>
                <a:gd name="connsiteX13" fmla="*/ 5435772 w 5602091"/>
                <a:gd name="connsiteY13" fmla="*/ 655504 h 3256221"/>
                <a:gd name="connsiteX14" fmla="*/ 4922393 w 5602091"/>
                <a:gd name="connsiteY14" fmla="*/ 303687 h 3256221"/>
                <a:gd name="connsiteX15" fmla="*/ 4520174 w 5602091"/>
                <a:gd name="connsiteY15" fmla="*/ 184667 h 3256221"/>
                <a:gd name="connsiteX16" fmla="*/ 4484432 w 5602091"/>
                <a:gd name="connsiteY16" fmla="*/ 208495 h 3256221"/>
                <a:gd name="connsiteX17" fmla="*/ 4439755 w 5602091"/>
                <a:gd name="connsiteY17" fmla="*/ 402098 h 3256221"/>
                <a:gd name="connsiteX18" fmla="*/ 4433798 w 5602091"/>
                <a:gd name="connsiteY18" fmla="*/ 464646 h 3256221"/>
                <a:gd name="connsiteX19" fmla="*/ 4448690 w 5602091"/>
                <a:gd name="connsiteY19" fmla="*/ 705905 h 3256221"/>
                <a:gd name="connsiteX20" fmla="*/ 4156797 w 5602091"/>
                <a:gd name="connsiteY20" fmla="*/ 318700 h 3256221"/>
                <a:gd name="connsiteX21" fmla="*/ 3707044 w 5602091"/>
                <a:gd name="connsiteY21" fmla="*/ 44677 h 3256221"/>
                <a:gd name="connsiteX22" fmla="*/ 3126236 w 5602091"/>
                <a:gd name="connsiteY22" fmla="*/ 74463 h 3256221"/>
                <a:gd name="connsiteX23" fmla="*/ 2372675 w 5602091"/>
                <a:gd name="connsiteY23" fmla="*/ 437840 h 3256221"/>
                <a:gd name="connsiteX24" fmla="*/ 2262470 w 5602091"/>
                <a:gd name="connsiteY24" fmla="*/ 360399 h 3256221"/>
                <a:gd name="connsiteX25" fmla="*/ 1785910 w 5602091"/>
                <a:gd name="connsiteY25" fmla="*/ 0 h 3256221"/>
                <a:gd name="connsiteX26" fmla="*/ 1291478 w 5602091"/>
                <a:gd name="connsiteY26" fmla="*/ 354442 h 3256221"/>
                <a:gd name="connsiteX27" fmla="*/ 1321264 w 5602091"/>
                <a:gd name="connsiteY27" fmla="*/ 1012691 h 3256221"/>
                <a:gd name="connsiteX28" fmla="*/ 1243823 w 5602091"/>
                <a:gd name="connsiteY28" fmla="*/ 1158637 h 3256221"/>
                <a:gd name="connsiteX29" fmla="*/ 610954 w 5602091"/>
                <a:gd name="connsiteY29" fmla="*/ 617382 h 3256221"/>
                <a:gd name="connsiteX0" fmla="*/ 610954 w 5579574"/>
                <a:gd name="connsiteY0" fmla="*/ 617382 h 3256221"/>
                <a:gd name="connsiteX1" fmla="*/ 0 w 5579574"/>
                <a:gd name="connsiteY1" fmla="*/ 806221 h 3256221"/>
                <a:gd name="connsiteX2" fmla="*/ 12748 w 5579574"/>
                <a:gd name="connsiteY2" fmla="*/ 2376135 h 3256221"/>
                <a:gd name="connsiteX3" fmla="*/ 790260 w 5579574"/>
                <a:gd name="connsiteY3" fmla="*/ 2608341 h 3256221"/>
                <a:gd name="connsiteX4" fmla="*/ 1085724 w 5579574"/>
                <a:gd name="connsiteY4" fmla="*/ 2304773 h 3256221"/>
                <a:gd name="connsiteX5" fmla="*/ 1405139 w 5579574"/>
                <a:gd name="connsiteY5" fmla="*/ 2258307 h 3256221"/>
                <a:gd name="connsiteX6" fmla="*/ 2379343 w 5579574"/>
                <a:gd name="connsiteY6" fmla="*/ 2835776 h 3256221"/>
                <a:gd name="connsiteX7" fmla="*/ 3411100 w 5579574"/>
                <a:gd name="connsiteY7" fmla="*/ 3253006 h 3256221"/>
                <a:gd name="connsiteX8" fmla="*/ 3665349 w 5579574"/>
                <a:gd name="connsiteY8" fmla="*/ 3256221 h 3256221"/>
                <a:gd name="connsiteX9" fmla="*/ 4290003 w 5579574"/>
                <a:gd name="connsiteY9" fmla="*/ 3028185 h 3256221"/>
                <a:gd name="connsiteX10" fmla="*/ 4673750 w 5579574"/>
                <a:gd name="connsiteY10" fmla="*/ 2769774 h 3256221"/>
                <a:gd name="connsiteX11" fmla="*/ 5469486 w 5579574"/>
                <a:gd name="connsiteY11" fmla="*/ 2018471 h 3256221"/>
                <a:gd name="connsiteX12" fmla="*/ 5579574 w 5579574"/>
                <a:gd name="connsiteY12" fmla="*/ 1181267 h 3256221"/>
                <a:gd name="connsiteX13" fmla="*/ 5435772 w 5579574"/>
                <a:gd name="connsiteY13" fmla="*/ 655504 h 3256221"/>
                <a:gd name="connsiteX14" fmla="*/ 4922393 w 5579574"/>
                <a:gd name="connsiteY14" fmla="*/ 303687 h 3256221"/>
                <a:gd name="connsiteX15" fmla="*/ 4520174 w 5579574"/>
                <a:gd name="connsiteY15" fmla="*/ 184667 h 3256221"/>
                <a:gd name="connsiteX16" fmla="*/ 4484432 w 5579574"/>
                <a:gd name="connsiteY16" fmla="*/ 208495 h 3256221"/>
                <a:gd name="connsiteX17" fmla="*/ 4439755 w 5579574"/>
                <a:gd name="connsiteY17" fmla="*/ 402098 h 3256221"/>
                <a:gd name="connsiteX18" fmla="*/ 4433798 w 5579574"/>
                <a:gd name="connsiteY18" fmla="*/ 464646 h 3256221"/>
                <a:gd name="connsiteX19" fmla="*/ 4448690 w 5579574"/>
                <a:gd name="connsiteY19" fmla="*/ 705905 h 3256221"/>
                <a:gd name="connsiteX20" fmla="*/ 4156797 w 5579574"/>
                <a:gd name="connsiteY20" fmla="*/ 318700 h 3256221"/>
                <a:gd name="connsiteX21" fmla="*/ 3707044 w 5579574"/>
                <a:gd name="connsiteY21" fmla="*/ 44677 h 3256221"/>
                <a:gd name="connsiteX22" fmla="*/ 3126236 w 5579574"/>
                <a:gd name="connsiteY22" fmla="*/ 74463 h 3256221"/>
                <a:gd name="connsiteX23" fmla="*/ 2372675 w 5579574"/>
                <a:gd name="connsiteY23" fmla="*/ 437840 h 3256221"/>
                <a:gd name="connsiteX24" fmla="*/ 2262470 w 5579574"/>
                <a:gd name="connsiteY24" fmla="*/ 360399 h 3256221"/>
                <a:gd name="connsiteX25" fmla="*/ 1785910 w 5579574"/>
                <a:gd name="connsiteY25" fmla="*/ 0 h 3256221"/>
                <a:gd name="connsiteX26" fmla="*/ 1291478 w 5579574"/>
                <a:gd name="connsiteY26" fmla="*/ 354442 h 3256221"/>
                <a:gd name="connsiteX27" fmla="*/ 1321264 w 5579574"/>
                <a:gd name="connsiteY27" fmla="*/ 1012691 h 3256221"/>
                <a:gd name="connsiteX28" fmla="*/ 1243823 w 5579574"/>
                <a:gd name="connsiteY28" fmla="*/ 1158637 h 3256221"/>
                <a:gd name="connsiteX29" fmla="*/ 610954 w 5579574"/>
                <a:gd name="connsiteY29" fmla="*/ 617382 h 3256221"/>
                <a:gd name="connsiteX0" fmla="*/ 610954 w 5469486"/>
                <a:gd name="connsiteY0" fmla="*/ 617382 h 3256221"/>
                <a:gd name="connsiteX1" fmla="*/ 0 w 5469486"/>
                <a:gd name="connsiteY1" fmla="*/ 806221 h 3256221"/>
                <a:gd name="connsiteX2" fmla="*/ 12748 w 5469486"/>
                <a:gd name="connsiteY2" fmla="*/ 2376135 h 3256221"/>
                <a:gd name="connsiteX3" fmla="*/ 790260 w 5469486"/>
                <a:gd name="connsiteY3" fmla="*/ 2608341 h 3256221"/>
                <a:gd name="connsiteX4" fmla="*/ 1085724 w 5469486"/>
                <a:gd name="connsiteY4" fmla="*/ 2304773 h 3256221"/>
                <a:gd name="connsiteX5" fmla="*/ 1405139 w 5469486"/>
                <a:gd name="connsiteY5" fmla="*/ 2258307 h 3256221"/>
                <a:gd name="connsiteX6" fmla="*/ 2379343 w 5469486"/>
                <a:gd name="connsiteY6" fmla="*/ 2835776 h 3256221"/>
                <a:gd name="connsiteX7" fmla="*/ 3411100 w 5469486"/>
                <a:gd name="connsiteY7" fmla="*/ 3253006 h 3256221"/>
                <a:gd name="connsiteX8" fmla="*/ 3665349 w 5469486"/>
                <a:gd name="connsiteY8" fmla="*/ 3256221 h 3256221"/>
                <a:gd name="connsiteX9" fmla="*/ 4290003 w 5469486"/>
                <a:gd name="connsiteY9" fmla="*/ 3028185 h 3256221"/>
                <a:gd name="connsiteX10" fmla="*/ 4673750 w 5469486"/>
                <a:gd name="connsiteY10" fmla="*/ 2769774 h 3256221"/>
                <a:gd name="connsiteX11" fmla="*/ 5469486 w 5469486"/>
                <a:gd name="connsiteY11" fmla="*/ 2018471 h 3256221"/>
                <a:gd name="connsiteX12" fmla="*/ 5446969 w 5469486"/>
                <a:gd name="connsiteY12" fmla="*/ 1130751 h 3256221"/>
                <a:gd name="connsiteX13" fmla="*/ 5435772 w 5469486"/>
                <a:gd name="connsiteY13" fmla="*/ 655504 h 3256221"/>
                <a:gd name="connsiteX14" fmla="*/ 4922393 w 5469486"/>
                <a:gd name="connsiteY14" fmla="*/ 303687 h 3256221"/>
                <a:gd name="connsiteX15" fmla="*/ 4520174 w 5469486"/>
                <a:gd name="connsiteY15" fmla="*/ 184667 h 3256221"/>
                <a:gd name="connsiteX16" fmla="*/ 4484432 w 5469486"/>
                <a:gd name="connsiteY16" fmla="*/ 208495 h 3256221"/>
                <a:gd name="connsiteX17" fmla="*/ 4439755 w 5469486"/>
                <a:gd name="connsiteY17" fmla="*/ 402098 h 3256221"/>
                <a:gd name="connsiteX18" fmla="*/ 4433798 w 5469486"/>
                <a:gd name="connsiteY18" fmla="*/ 464646 h 3256221"/>
                <a:gd name="connsiteX19" fmla="*/ 4448690 w 5469486"/>
                <a:gd name="connsiteY19" fmla="*/ 705905 h 3256221"/>
                <a:gd name="connsiteX20" fmla="*/ 4156797 w 5469486"/>
                <a:gd name="connsiteY20" fmla="*/ 318700 h 3256221"/>
                <a:gd name="connsiteX21" fmla="*/ 3707044 w 5469486"/>
                <a:gd name="connsiteY21" fmla="*/ 44677 h 3256221"/>
                <a:gd name="connsiteX22" fmla="*/ 3126236 w 5469486"/>
                <a:gd name="connsiteY22" fmla="*/ 74463 h 3256221"/>
                <a:gd name="connsiteX23" fmla="*/ 2372675 w 5469486"/>
                <a:gd name="connsiteY23" fmla="*/ 437840 h 3256221"/>
                <a:gd name="connsiteX24" fmla="*/ 2262470 w 5469486"/>
                <a:gd name="connsiteY24" fmla="*/ 360399 h 3256221"/>
                <a:gd name="connsiteX25" fmla="*/ 1785910 w 5469486"/>
                <a:gd name="connsiteY25" fmla="*/ 0 h 3256221"/>
                <a:gd name="connsiteX26" fmla="*/ 1291478 w 5469486"/>
                <a:gd name="connsiteY26" fmla="*/ 354442 h 3256221"/>
                <a:gd name="connsiteX27" fmla="*/ 1321264 w 5469486"/>
                <a:gd name="connsiteY27" fmla="*/ 1012691 h 3256221"/>
                <a:gd name="connsiteX28" fmla="*/ 1243823 w 5469486"/>
                <a:gd name="connsiteY28" fmla="*/ 1158637 h 3256221"/>
                <a:gd name="connsiteX29" fmla="*/ 610954 w 5469486"/>
                <a:gd name="connsiteY29" fmla="*/ 617382 h 3256221"/>
                <a:gd name="connsiteX0" fmla="*/ 610954 w 5469486"/>
                <a:gd name="connsiteY0" fmla="*/ 617382 h 3256221"/>
                <a:gd name="connsiteX1" fmla="*/ 0 w 5469486"/>
                <a:gd name="connsiteY1" fmla="*/ 806221 h 3256221"/>
                <a:gd name="connsiteX2" fmla="*/ 12748 w 5469486"/>
                <a:gd name="connsiteY2" fmla="*/ 2376135 h 3256221"/>
                <a:gd name="connsiteX3" fmla="*/ 790260 w 5469486"/>
                <a:gd name="connsiteY3" fmla="*/ 2608341 h 3256221"/>
                <a:gd name="connsiteX4" fmla="*/ 1085724 w 5469486"/>
                <a:gd name="connsiteY4" fmla="*/ 2304773 h 3256221"/>
                <a:gd name="connsiteX5" fmla="*/ 1405139 w 5469486"/>
                <a:gd name="connsiteY5" fmla="*/ 2258307 h 3256221"/>
                <a:gd name="connsiteX6" fmla="*/ 2379343 w 5469486"/>
                <a:gd name="connsiteY6" fmla="*/ 2835776 h 3256221"/>
                <a:gd name="connsiteX7" fmla="*/ 3411100 w 5469486"/>
                <a:gd name="connsiteY7" fmla="*/ 3253006 h 3256221"/>
                <a:gd name="connsiteX8" fmla="*/ 3665349 w 5469486"/>
                <a:gd name="connsiteY8" fmla="*/ 3256221 h 3256221"/>
                <a:gd name="connsiteX9" fmla="*/ 4290003 w 5469486"/>
                <a:gd name="connsiteY9" fmla="*/ 3028185 h 3256221"/>
                <a:gd name="connsiteX10" fmla="*/ 4673750 w 5469486"/>
                <a:gd name="connsiteY10" fmla="*/ 2769774 h 3256221"/>
                <a:gd name="connsiteX11" fmla="*/ 5469486 w 5469486"/>
                <a:gd name="connsiteY11" fmla="*/ 2018471 h 3256221"/>
                <a:gd name="connsiteX12" fmla="*/ 5446969 w 5469486"/>
                <a:gd name="connsiteY12" fmla="*/ 1130751 h 3256221"/>
                <a:gd name="connsiteX13" fmla="*/ 5088473 w 5469486"/>
                <a:gd name="connsiteY13" fmla="*/ 466068 h 3256221"/>
                <a:gd name="connsiteX14" fmla="*/ 4922393 w 5469486"/>
                <a:gd name="connsiteY14" fmla="*/ 303687 h 3256221"/>
                <a:gd name="connsiteX15" fmla="*/ 4520174 w 5469486"/>
                <a:gd name="connsiteY15" fmla="*/ 184667 h 3256221"/>
                <a:gd name="connsiteX16" fmla="*/ 4484432 w 5469486"/>
                <a:gd name="connsiteY16" fmla="*/ 208495 h 3256221"/>
                <a:gd name="connsiteX17" fmla="*/ 4439755 w 5469486"/>
                <a:gd name="connsiteY17" fmla="*/ 402098 h 3256221"/>
                <a:gd name="connsiteX18" fmla="*/ 4433798 w 5469486"/>
                <a:gd name="connsiteY18" fmla="*/ 464646 h 3256221"/>
                <a:gd name="connsiteX19" fmla="*/ 4448690 w 5469486"/>
                <a:gd name="connsiteY19" fmla="*/ 705905 h 3256221"/>
                <a:gd name="connsiteX20" fmla="*/ 4156797 w 5469486"/>
                <a:gd name="connsiteY20" fmla="*/ 318700 h 3256221"/>
                <a:gd name="connsiteX21" fmla="*/ 3707044 w 5469486"/>
                <a:gd name="connsiteY21" fmla="*/ 44677 h 3256221"/>
                <a:gd name="connsiteX22" fmla="*/ 3126236 w 5469486"/>
                <a:gd name="connsiteY22" fmla="*/ 74463 h 3256221"/>
                <a:gd name="connsiteX23" fmla="*/ 2372675 w 5469486"/>
                <a:gd name="connsiteY23" fmla="*/ 437840 h 3256221"/>
                <a:gd name="connsiteX24" fmla="*/ 2262470 w 5469486"/>
                <a:gd name="connsiteY24" fmla="*/ 360399 h 3256221"/>
                <a:gd name="connsiteX25" fmla="*/ 1785910 w 5469486"/>
                <a:gd name="connsiteY25" fmla="*/ 0 h 3256221"/>
                <a:gd name="connsiteX26" fmla="*/ 1291478 w 5469486"/>
                <a:gd name="connsiteY26" fmla="*/ 354442 h 3256221"/>
                <a:gd name="connsiteX27" fmla="*/ 1321264 w 5469486"/>
                <a:gd name="connsiteY27" fmla="*/ 1012691 h 3256221"/>
                <a:gd name="connsiteX28" fmla="*/ 1243823 w 5469486"/>
                <a:gd name="connsiteY28" fmla="*/ 1158637 h 3256221"/>
                <a:gd name="connsiteX29" fmla="*/ 610954 w 5469486"/>
                <a:gd name="connsiteY29" fmla="*/ 617382 h 3256221"/>
                <a:gd name="connsiteX0" fmla="*/ 610954 w 5469486"/>
                <a:gd name="connsiteY0" fmla="*/ 617382 h 3256221"/>
                <a:gd name="connsiteX1" fmla="*/ 0 w 5469486"/>
                <a:gd name="connsiteY1" fmla="*/ 806221 h 3256221"/>
                <a:gd name="connsiteX2" fmla="*/ 12748 w 5469486"/>
                <a:gd name="connsiteY2" fmla="*/ 2376135 h 3256221"/>
                <a:gd name="connsiteX3" fmla="*/ 790260 w 5469486"/>
                <a:gd name="connsiteY3" fmla="*/ 2608341 h 3256221"/>
                <a:gd name="connsiteX4" fmla="*/ 1085724 w 5469486"/>
                <a:gd name="connsiteY4" fmla="*/ 2304773 h 3256221"/>
                <a:gd name="connsiteX5" fmla="*/ 1405139 w 5469486"/>
                <a:gd name="connsiteY5" fmla="*/ 2258307 h 3256221"/>
                <a:gd name="connsiteX6" fmla="*/ 2379343 w 5469486"/>
                <a:gd name="connsiteY6" fmla="*/ 2835776 h 3256221"/>
                <a:gd name="connsiteX7" fmla="*/ 3411100 w 5469486"/>
                <a:gd name="connsiteY7" fmla="*/ 3253006 h 3256221"/>
                <a:gd name="connsiteX8" fmla="*/ 3665349 w 5469486"/>
                <a:gd name="connsiteY8" fmla="*/ 3256221 h 3256221"/>
                <a:gd name="connsiteX9" fmla="*/ 4290003 w 5469486"/>
                <a:gd name="connsiteY9" fmla="*/ 3028185 h 3256221"/>
                <a:gd name="connsiteX10" fmla="*/ 4673750 w 5469486"/>
                <a:gd name="connsiteY10" fmla="*/ 2769774 h 3256221"/>
                <a:gd name="connsiteX11" fmla="*/ 5469486 w 5469486"/>
                <a:gd name="connsiteY11" fmla="*/ 2018471 h 3256221"/>
                <a:gd name="connsiteX12" fmla="*/ 5446969 w 5469486"/>
                <a:gd name="connsiteY12" fmla="*/ 1130751 h 3256221"/>
                <a:gd name="connsiteX13" fmla="*/ 5088473 w 5469486"/>
                <a:gd name="connsiteY13" fmla="*/ 466068 h 3256221"/>
                <a:gd name="connsiteX14" fmla="*/ 4758215 w 5469486"/>
                <a:gd name="connsiteY14" fmla="*/ 202655 h 3256221"/>
                <a:gd name="connsiteX15" fmla="*/ 4520174 w 5469486"/>
                <a:gd name="connsiteY15" fmla="*/ 184667 h 3256221"/>
                <a:gd name="connsiteX16" fmla="*/ 4484432 w 5469486"/>
                <a:gd name="connsiteY16" fmla="*/ 208495 h 3256221"/>
                <a:gd name="connsiteX17" fmla="*/ 4439755 w 5469486"/>
                <a:gd name="connsiteY17" fmla="*/ 402098 h 3256221"/>
                <a:gd name="connsiteX18" fmla="*/ 4433798 w 5469486"/>
                <a:gd name="connsiteY18" fmla="*/ 464646 h 3256221"/>
                <a:gd name="connsiteX19" fmla="*/ 4448690 w 5469486"/>
                <a:gd name="connsiteY19" fmla="*/ 705905 h 3256221"/>
                <a:gd name="connsiteX20" fmla="*/ 4156797 w 5469486"/>
                <a:gd name="connsiteY20" fmla="*/ 318700 h 3256221"/>
                <a:gd name="connsiteX21" fmla="*/ 3707044 w 5469486"/>
                <a:gd name="connsiteY21" fmla="*/ 44677 h 3256221"/>
                <a:gd name="connsiteX22" fmla="*/ 3126236 w 5469486"/>
                <a:gd name="connsiteY22" fmla="*/ 74463 h 3256221"/>
                <a:gd name="connsiteX23" fmla="*/ 2372675 w 5469486"/>
                <a:gd name="connsiteY23" fmla="*/ 437840 h 3256221"/>
                <a:gd name="connsiteX24" fmla="*/ 2262470 w 5469486"/>
                <a:gd name="connsiteY24" fmla="*/ 360399 h 3256221"/>
                <a:gd name="connsiteX25" fmla="*/ 1785910 w 5469486"/>
                <a:gd name="connsiteY25" fmla="*/ 0 h 3256221"/>
                <a:gd name="connsiteX26" fmla="*/ 1291478 w 5469486"/>
                <a:gd name="connsiteY26" fmla="*/ 354442 h 3256221"/>
                <a:gd name="connsiteX27" fmla="*/ 1321264 w 5469486"/>
                <a:gd name="connsiteY27" fmla="*/ 1012691 h 3256221"/>
                <a:gd name="connsiteX28" fmla="*/ 1243823 w 5469486"/>
                <a:gd name="connsiteY28" fmla="*/ 1158637 h 3256221"/>
                <a:gd name="connsiteX29" fmla="*/ 610954 w 5469486"/>
                <a:gd name="connsiteY29" fmla="*/ 617382 h 3256221"/>
                <a:gd name="connsiteX0" fmla="*/ 610954 w 5469486"/>
                <a:gd name="connsiteY0" fmla="*/ 617382 h 3256221"/>
                <a:gd name="connsiteX1" fmla="*/ 0 w 5469486"/>
                <a:gd name="connsiteY1" fmla="*/ 806221 h 3256221"/>
                <a:gd name="connsiteX2" fmla="*/ 12748 w 5469486"/>
                <a:gd name="connsiteY2" fmla="*/ 2376135 h 3256221"/>
                <a:gd name="connsiteX3" fmla="*/ 790260 w 5469486"/>
                <a:gd name="connsiteY3" fmla="*/ 2608341 h 3256221"/>
                <a:gd name="connsiteX4" fmla="*/ 1085724 w 5469486"/>
                <a:gd name="connsiteY4" fmla="*/ 2304773 h 3256221"/>
                <a:gd name="connsiteX5" fmla="*/ 1405139 w 5469486"/>
                <a:gd name="connsiteY5" fmla="*/ 2258307 h 3256221"/>
                <a:gd name="connsiteX6" fmla="*/ 2379343 w 5469486"/>
                <a:gd name="connsiteY6" fmla="*/ 2835776 h 3256221"/>
                <a:gd name="connsiteX7" fmla="*/ 3411100 w 5469486"/>
                <a:gd name="connsiteY7" fmla="*/ 3253006 h 3256221"/>
                <a:gd name="connsiteX8" fmla="*/ 3665349 w 5469486"/>
                <a:gd name="connsiteY8" fmla="*/ 3256221 h 3256221"/>
                <a:gd name="connsiteX9" fmla="*/ 4290003 w 5469486"/>
                <a:gd name="connsiteY9" fmla="*/ 3028185 h 3256221"/>
                <a:gd name="connsiteX10" fmla="*/ 4673750 w 5469486"/>
                <a:gd name="connsiteY10" fmla="*/ 2769774 h 3256221"/>
                <a:gd name="connsiteX11" fmla="*/ 5469486 w 5469486"/>
                <a:gd name="connsiteY11" fmla="*/ 2018471 h 3256221"/>
                <a:gd name="connsiteX12" fmla="*/ 5446969 w 5469486"/>
                <a:gd name="connsiteY12" fmla="*/ 1130751 h 3256221"/>
                <a:gd name="connsiteX13" fmla="*/ 5088473 w 5469486"/>
                <a:gd name="connsiteY13" fmla="*/ 466068 h 3256221"/>
                <a:gd name="connsiteX14" fmla="*/ 4758215 w 5469486"/>
                <a:gd name="connsiteY14" fmla="*/ 202655 h 3256221"/>
                <a:gd name="connsiteX15" fmla="*/ 4570692 w 5469486"/>
                <a:gd name="connsiteY15" fmla="*/ 247811 h 3256221"/>
                <a:gd name="connsiteX16" fmla="*/ 4484432 w 5469486"/>
                <a:gd name="connsiteY16" fmla="*/ 208495 h 3256221"/>
                <a:gd name="connsiteX17" fmla="*/ 4439755 w 5469486"/>
                <a:gd name="connsiteY17" fmla="*/ 402098 h 3256221"/>
                <a:gd name="connsiteX18" fmla="*/ 4433798 w 5469486"/>
                <a:gd name="connsiteY18" fmla="*/ 464646 h 3256221"/>
                <a:gd name="connsiteX19" fmla="*/ 4448690 w 5469486"/>
                <a:gd name="connsiteY19" fmla="*/ 705905 h 3256221"/>
                <a:gd name="connsiteX20" fmla="*/ 4156797 w 5469486"/>
                <a:gd name="connsiteY20" fmla="*/ 318700 h 3256221"/>
                <a:gd name="connsiteX21" fmla="*/ 3707044 w 5469486"/>
                <a:gd name="connsiteY21" fmla="*/ 44677 h 3256221"/>
                <a:gd name="connsiteX22" fmla="*/ 3126236 w 5469486"/>
                <a:gd name="connsiteY22" fmla="*/ 74463 h 3256221"/>
                <a:gd name="connsiteX23" fmla="*/ 2372675 w 5469486"/>
                <a:gd name="connsiteY23" fmla="*/ 437840 h 3256221"/>
                <a:gd name="connsiteX24" fmla="*/ 2262470 w 5469486"/>
                <a:gd name="connsiteY24" fmla="*/ 360399 h 3256221"/>
                <a:gd name="connsiteX25" fmla="*/ 1785910 w 5469486"/>
                <a:gd name="connsiteY25" fmla="*/ 0 h 3256221"/>
                <a:gd name="connsiteX26" fmla="*/ 1291478 w 5469486"/>
                <a:gd name="connsiteY26" fmla="*/ 354442 h 3256221"/>
                <a:gd name="connsiteX27" fmla="*/ 1321264 w 5469486"/>
                <a:gd name="connsiteY27" fmla="*/ 1012691 h 3256221"/>
                <a:gd name="connsiteX28" fmla="*/ 1243823 w 5469486"/>
                <a:gd name="connsiteY28" fmla="*/ 1158637 h 3256221"/>
                <a:gd name="connsiteX29" fmla="*/ 610954 w 5469486"/>
                <a:gd name="connsiteY29" fmla="*/ 617382 h 3256221"/>
                <a:gd name="connsiteX0" fmla="*/ 610954 w 5469486"/>
                <a:gd name="connsiteY0" fmla="*/ 617382 h 3256221"/>
                <a:gd name="connsiteX1" fmla="*/ 0 w 5469486"/>
                <a:gd name="connsiteY1" fmla="*/ 806221 h 3256221"/>
                <a:gd name="connsiteX2" fmla="*/ 12748 w 5469486"/>
                <a:gd name="connsiteY2" fmla="*/ 2376135 h 3256221"/>
                <a:gd name="connsiteX3" fmla="*/ 790260 w 5469486"/>
                <a:gd name="connsiteY3" fmla="*/ 2608341 h 3256221"/>
                <a:gd name="connsiteX4" fmla="*/ 1085724 w 5469486"/>
                <a:gd name="connsiteY4" fmla="*/ 2304773 h 3256221"/>
                <a:gd name="connsiteX5" fmla="*/ 1405139 w 5469486"/>
                <a:gd name="connsiteY5" fmla="*/ 2258307 h 3256221"/>
                <a:gd name="connsiteX6" fmla="*/ 2379343 w 5469486"/>
                <a:gd name="connsiteY6" fmla="*/ 2835776 h 3256221"/>
                <a:gd name="connsiteX7" fmla="*/ 3411100 w 5469486"/>
                <a:gd name="connsiteY7" fmla="*/ 3253006 h 3256221"/>
                <a:gd name="connsiteX8" fmla="*/ 3665349 w 5469486"/>
                <a:gd name="connsiteY8" fmla="*/ 3256221 h 3256221"/>
                <a:gd name="connsiteX9" fmla="*/ 4290003 w 5469486"/>
                <a:gd name="connsiteY9" fmla="*/ 3028185 h 3256221"/>
                <a:gd name="connsiteX10" fmla="*/ 4673750 w 5469486"/>
                <a:gd name="connsiteY10" fmla="*/ 2769774 h 3256221"/>
                <a:gd name="connsiteX11" fmla="*/ 5469486 w 5469486"/>
                <a:gd name="connsiteY11" fmla="*/ 2018471 h 3256221"/>
                <a:gd name="connsiteX12" fmla="*/ 5446969 w 5469486"/>
                <a:gd name="connsiteY12" fmla="*/ 1130751 h 3256221"/>
                <a:gd name="connsiteX13" fmla="*/ 5088473 w 5469486"/>
                <a:gd name="connsiteY13" fmla="*/ 466068 h 3256221"/>
                <a:gd name="connsiteX14" fmla="*/ 4758215 w 5469486"/>
                <a:gd name="connsiteY14" fmla="*/ 202655 h 3256221"/>
                <a:gd name="connsiteX15" fmla="*/ 4570692 w 5469486"/>
                <a:gd name="connsiteY15" fmla="*/ 247811 h 3256221"/>
                <a:gd name="connsiteX16" fmla="*/ 4459175 w 5469486"/>
                <a:gd name="connsiteY16" fmla="*/ 290584 h 3256221"/>
                <a:gd name="connsiteX17" fmla="*/ 4439755 w 5469486"/>
                <a:gd name="connsiteY17" fmla="*/ 402098 h 3256221"/>
                <a:gd name="connsiteX18" fmla="*/ 4433798 w 5469486"/>
                <a:gd name="connsiteY18" fmla="*/ 464646 h 3256221"/>
                <a:gd name="connsiteX19" fmla="*/ 4448690 w 5469486"/>
                <a:gd name="connsiteY19" fmla="*/ 705905 h 3256221"/>
                <a:gd name="connsiteX20" fmla="*/ 4156797 w 5469486"/>
                <a:gd name="connsiteY20" fmla="*/ 318700 h 3256221"/>
                <a:gd name="connsiteX21" fmla="*/ 3707044 w 5469486"/>
                <a:gd name="connsiteY21" fmla="*/ 44677 h 3256221"/>
                <a:gd name="connsiteX22" fmla="*/ 3126236 w 5469486"/>
                <a:gd name="connsiteY22" fmla="*/ 74463 h 3256221"/>
                <a:gd name="connsiteX23" fmla="*/ 2372675 w 5469486"/>
                <a:gd name="connsiteY23" fmla="*/ 437840 h 3256221"/>
                <a:gd name="connsiteX24" fmla="*/ 2262470 w 5469486"/>
                <a:gd name="connsiteY24" fmla="*/ 360399 h 3256221"/>
                <a:gd name="connsiteX25" fmla="*/ 1785910 w 5469486"/>
                <a:gd name="connsiteY25" fmla="*/ 0 h 3256221"/>
                <a:gd name="connsiteX26" fmla="*/ 1291478 w 5469486"/>
                <a:gd name="connsiteY26" fmla="*/ 354442 h 3256221"/>
                <a:gd name="connsiteX27" fmla="*/ 1321264 w 5469486"/>
                <a:gd name="connsiteY27" fmla="*/ 1012691 h 3256221"/>
                <a:gd name="connsiteX28" fmla="*/ 1243823 w 5469486"/>
                <a:gd name="connsiteY28" fmla="*/ 1158637 h 3256221"/>
                <a:gd name="connsiteX29" fmla="*/ 610954 w 5469486"/>
                <a:gd name="connsiteY29" fmla="*/ 617382 h 3256221"/>
                <a:gd name="connsiteX0" fmla="*/ 610954 w 5469486"/>
                <a:gd name="connsiteY0" fmla="*/ 617382 h 3256221"/>
                <a:gd name="connsiteX1" fmla="*/ 0 w 5469486"/>
                <a:gd name="connsiteY1" fmla="*/ 806221 h 3256221"/>
                <a:gd name="connsiteX2" fmla="*/ 12748 w 5469486"/>
                <a:gd name="connsiteY2" fmla="*/ 2376135 h 3256221"/>
                <a:gd name="connsiteX3" fmla="*/ 790260 w 5469486"/>
                <a:gd name="connsiteY3" fmla="*/ 2608341 h 3256221"/>
                <a:gd name="connsiteX4" fmla="*/ 1085724 w 5469486"/>
                <a:gd name="connsiteY4" fmla="*/ 2304773 h 3256221"/>
                <a:gd name="connsiteX5" fmla="*/ 1405139 w 5469486"/>
                <a:gd name="connsiteY5" fmla="*/ 2258307 h 3256221"/>
                <a:gd name="connsiteX6" fmla="*/ 2379343 w 5469486"/>
                <a:gd name="connsiteY6" fmla="*/ 2835776 h 3256221"/>
                <a:gd name="connsiteX7" fmla="*/ 3411100 w 5469486"/>
                <a:gd name="connsiteY7" fmla="*/ 3253006 h 3256221"/>
                <a:gd name="connsiteX8" fmla="*/ 3665349 w 5469486"/>
                <a:gd name="connsiteY8" fmla="*/ 3256221 h 3256221"/>
                <a:gd name="connsiteX9" fmla="*/ 4290003 w 5469486"/>
                <a:gd name="connsiteY9" fmla="*/ 3028185 h 3256221"/>
                <a:gd name="connsiteX10" fmla="*/ 4673750 w 5469486"/>
                <a:gd name="connsiteY10" fmla="*/ 2769774 h 3256221"/>
                <a:gd name="connsiteX11" fmla="*/ 5469486 w 5469486"/>
                <a:gd name="connsiteY11" fmla="*/ 2018471 h 3256221"/>
                <a:gd name="connsiteX12" fmla="*/ 5446969 w 5469486"/>
                <a:gd name="connsiteY12" fmla="*/ 1130751 h 3256221"/>
                <a:gd name="connsiteX13" fmla="*/ 5088473 w 5469486"/>
                <a:gd name="connsiteY13" fmla="*/ 466068 h 3256221"/>
                <a:gd name="connsiteX14" fmla="*/ 4758215 w 5469486"/>
                <a:gd name="connsiteY14" fmla="*/ 202655 h 3256221"/>
                <a:gd name="connsiteX15" fmla="*/ 4570692 w 5469486"/>
                <a:gd name="connsiteY15" fmla="*/ 247811 h 3256221"/>
                <a:gd name="connsiteX16" fmla="*/ 4459175 w 5469486"/>
                <a:gd name="connsiteY16" fmla="*/ 290584 h 3256221"/>
                <a:gd name="connsiteX17" fmla="*/ 4439755 w 5469486"/>
                <a:gd name="connsiteY17" fmla="*/ 402098 h 3256221"/>
                <a:gd name="connsiteX18" fmla="*/ 4433798 w 5469486"/>
                <a:gd name="connsiteY18" fmla="*/ 464646 h 3256221"/>
                <a:gd name="connsiteX19" fmla="*/ 4156797 w 5469486"/>
                <a:gd name="connsiteY19" fmla="*/ 318700 h 3256221"/>
                <a:gd name="connsiteX20" fmla="*/ 3707044 w 5469486"/>
                <a:gd name="connsiteY20" fmla="*/ 44677 h 3256221"/>
                <a:gd name="connsiteX21" fmla="*/ 3126236 w 5469486"/>
                <a:gd name="connsiteY21" fmla="*/ 74463 h 3256221"/>
                <a:gd name="connsiteX22" fmla="*/ 2372675 w 5469486"/>
                <a:gd name="connsiteY22" fmla="*/ 437840 h 3256221"/>
                <a:gd name="connsiteX23" fmla="*/ 2262470 w 5469486"/>
                <a:gd name="connsiteY23" fmla="*/ 360399 h 3256221"/>
                <a:gd name="connsiteX24" fmla="*/ 1785910 w 5469486"/>
                <a:gd name="connsiteY24" fmla="*/ 0 h 3256221"/>
                <a:gd name="connsiteX25" fmla="*/ 1291478 w 5469486"/>
                <a:gd name="connsiteY25" fmla="*/ 354442 h 3256221"/>
                <a:gd name="connsiteX26" fmla="*/ 1321264 w 5469486"/>
                <a:gd name="connsiteY26" fmla="*/ 1012691 h 3256221"/>
                <a:gd name="connsiteX27" fmla="*/ 1243823 w 5469486"/>
                <a:gd name="connsiteY27" fmla="*/ 1158637 h 3256221"/>
                <a:gd name="connsiteX28" fmla="*/ 610954 w 5469486"/>
                <a:gd name="connsiteY28" fmla="*/ 617382 h 3256221"/>
                <a:gd name="connsiteX0" fmla="*/ 610954 w 5469486"/>
                <a:gd name="connsiteY0" fmla="*/ 617382 h 3256221"/>
                <a:gd name="connsiteX1" fmla="*/ 0 w 5469486"/>
                <a:gd name="connsiteY1" fmla="*/ 806221 h 3256221"/>
                <a:gd name="connsiteX2" fmla="*/ 12748 w 5469486"/>
                <a:gd name="connsiteY2" fmla="*/ 2376135 h 3256221"/>
                <a:gd name="connsiteX3" fmla="*/ 790260 w 5469486"/>
                <a:gd name="connsiteY3" fmla="*/ 2608341 h 3256221"/>
                <a:gd name="connsiteX4" fmla="*/ 1085724 w 5469486"/>
                <a:gd name="connsiteY4" fmla="*/ 2304773 h 3256221"/>
                <a:gd name="connsiteX5" fmla="*/ 1405139 w 5469486"/>
                <a:gd name="connsiteY5" fmla="*/ 2258307 h 3256221"/>
                <a:gd name="connsiteX6" fmla="*/ 2379343 w 5469486"/>
                <a:gd name="connsiteY6" fmla="*/ 2835776 h 3256221"/>
                <a:gd name="connsiteX7" fmla="*/ 3411100 w 5469486"/>
                <a:gd name="connsiteY7" fmla="*/ 3253006 h 3256221"/>
                <a:gd name="connsiteX8" fmla="*/ 3665349 w 5469486"/>
                <a:gd name="connsiteY8" fmla="*/ 3256221 h 3256221"/>
                <a:gd name="connsiteX9" fmla="*/ 4290003 w 5469486"/>
                <a:gd name="connsiteY9" fmla="*/ 3028185 h 3256221"/>
                <a:gd name="connsiteX10" fmla="*/ 4673750 w 5469486"/>
                <a:gd name="connsiteY10" fmla="*/ 2769774 h 3256221"/>
                <a:gd name="connsiteX11" fmla="*/ 5469486 w 5469486"/>
                <a:gd name="connsiteY11" fmla="*/ 2018471 h 3256221"/>
                <a:gd name="connsiteX12" fmla="*/ 5446969 w 5469486"/>
                <a:gd name="connsiteY12" fmla="*/ 1130751 h 3256221"/>
                <a:gd name="connsiteX13" fmla="*/ 5088473 w 5469486"/>
                <a:gd name="connsiteY13" fmla="*/ 466068 h 3256221"/>
                <a:gd name="connsiteX14" fmla="*/ 4758215 w 5469486"/>
                <a:gd name="connsiteY14" fmla="*/ 202655 h 3256221"/>
                <a:gd name="connsiteX15" fmla="*/ 4570692 w 5469486"/>
                <a:gd name="connsiteY15" fmla="*/ 247811 h 3256221"/>
                <a:gd name="connsiteX16" fmla="*/ 4459175 w 5469486"/>
                <a:gd name="connsiteY16" fmla="*/ 290584 h 3256221"/>
                <a:gd name="connsiteX17" fmla="*/ 4439755 w 5469486"/>
                <a:gd name="connsiteY17" fmla="*/ 402098 h 3256221"/>
                <a:gd name="connsiteX18" fmla="*/ 4156797 w 5469486"/>
                <a:gd name="connsiteY18" fmla="*/ 318700 h 3256221"/>
                <a:gd name="connsiteX19" fmla="*/ 3707044 w 5469486"/>
                <a:gd name="connsiteY19" fmla="*/ 44677 h 3256221"/>
                <a:gd name="connsiteX20" fmla="*/ 3126236 w 5469486"/>
                <a:gd name="connsiteY20" fmla="*/ 74463 h 3256221"/>
                <a:gd name="connsiteX21" fmla="*/ 2372675 w 5469486"/>
                <a:gd name="connsiteY21" fmla="*/ 437840 h 3256221"/>
                <a:gd name="connsiteX22" fmla="*/ 2262470 w 5469486"/>
                <a:gd name="connsiteY22" fmla="*/ 360399 h 3256221"/>
                <a:gd name="connsiteX23" fmla="*/ 1785910 w 5469486"/>
                <a:gd name="connsiteY23" fmla="*/ 0 h 3256221"/>
                <a:gd name="connsiteX24" fmla="*/ 1291478 w 5469486"/>
                <a:gd name="connsiteY24" fmla="*/ 354442 h 3256221"/>
                <a:gd name="connsiteX25" fmla="*/ 1321264 w 5469486"/>
                <a:gd name="connsiteY25" fmla="*/ 1012691 h 3256221"/>
                <a:gd name="connsiteX26" fmla="*/ 1243823 w 5469486"/>
                <a:gd name="connsiteY26" fmla="*/ 1158637 h 3256221"/>
                <a:gd name="connsiteX27" fmla="*/ 610954 w 5469486"/>
                <a:gd name="connsiteY27" fmla="*/ 617382 h 3256221"/>
                <a:gd name="connsiteX0" fmla="*/ 610954 w 5469486"/>
                <a:gd name="connsiteY0" fmla="*/ 617382 h 3256221"/>
                <a:gd name="connsiteX1" fmla="*/ 0 w 5469486"/>
                <a:gd name="connsiteY1" fmla="*/ 806221 h 3256221"/>
                <a:gd name="connsiteX2" fmla="*/ 12748 w 5469486"/>
                <a:gd name="connsiteY2" fmla="*/ 2376135 h 3256221"/>
                <a:gd name="connsiteX3" fmla="*/ 790260 w 5469486"/>
                <a:gd name="connsiteY3" fmla="*/ 2608341 h 3256221"/>
                <a:gd name="connsiteX4" fmla="*/ 1085724 w 5469486"/>
                <a:gd name="connsiteY4" fmla="*/ 2304773 h 3256221"/>
                <a:gd name="connsiteX5" fmla="*/ 1405139 w 5469486"/>
                <a:gd name="connsiteY5" fmla="*/ 2258307 h 3256221"/>
                <a:gd name="connsiteX6" fmla="*/ 2379343 w 5469486"/>
                <a:gd name="connsiteY6" fmla="*/ 2835776 h 3256221"/>
                <a:gd name="connsiteX7" fmla="*/ 3411100 w 5469486"/>
                <a:gd name="connsiteY7" fmla="*/ 3253006 h 3256221"/>
                <a:gd name="connsiteX8" fmla="*/ 3665349 w 5469486"/>
                <a:gd name="connsiteY8" fmla="*/ 3256221 h 3256221"/>
                <a:gd name="connsiteX9" fmla="*/ 4290003 w 5469486"/>
                <a:gd name="connsiteY9" fmla="*/ 3028185 h 3256221"/>
                <a:gd name="connsiteX10" fmla="*/ 4673750 w 5469486"/>
                <a:gd name="connsiteY10" fmla="*/ 2769774 h 3256221"/>
                <a:gd name="connsiteX11" fmla="*/ 5469486 w 5469486"/>
                <a:gd name="connsiteY11" fmla="*/ 2018471 h 3256221"/>
                <a:gd name="connsiteX12" fmla="*/ 5446969 w 5469486"/>
                <a:gd name="connsiteY12" fmla="*/ 1130751 h 3256221"/>
                <a:gd name="connsiteX13" fmla="*/ 5088473 w 5469486"/>
                <a:gd name="connsiteY13" fmla="*/ 466068 h 3256221"/>
                <a:gd name="connsiteX14" fmla="*/ 4758215 w 5469486"/>
                <a:gd name="connsiteY14" fmla="*/ 202655 h 3256221"/>
                <a:gd name="connsiteX15" fmla="*/ 4570692 w 5469486"/>
                <a:gd name="connsiteY15" fmla="*/ 247811 h 3256221"/>
                <a:gd name="connsiteX16" fmla="*/ 4459175 w 5469486"/>
                <a:gd name="connsiteY16" fmla="*/ 290584 h 3256221"/>
                <a:gd name="connsiteX17" fmla="*/ 4439755 w 5469486"/>
                <a:gd name="connsiteY17" fmla="*/ 402098 h 3256221"/>
                <a:gd name="connsiteX18" fmla="*/ 4188370 w 5469486"/>
                <a:gd name="connsiteY18" fmla="*/ 167151 h 3256221"/>
                <a:gd name="connsiteX19" fmla="*/ 3707044 w 5469486"/>
                <a:gd name="connsiteY19" fmla="*/ 44677 h 3256221"/>
                <a:gd name="connsiteX20" fmla="*/ 3126236 w 5469486"/>
                <a:gd name="connsiteY20" fmla="*/ 74463 h 3256221"/>
                <a:gd name="connsiteX21" fmla="*/ 2372675 w 5469486"/>
                <a:gd name="connsiteY21" fmla="*/ 437840 h 3256221"/>
                <a:gd name="connsiteX22" fmla="*/ 2262470 w 5469486"/>
                <a:gd name="connsiteY22" fmla="*/ 360399 h 3256221"/>
                <a:gd name="connsiteX23" fmla="*/ 1785910 w 5469486"/>
                <a:gd name="connsiteY23" fmla="*/ 0 h 3256221"/>
                <a:gd name="connsiteX24" fmla="*/ 1291478 w 5469486"/>
                <a:gd name="connsiteY24" fmla="*/ 354442 h 3256221"/>
                <a:gd name="connsiteX25" fmla="*/ 1321264 w 5469486"/>
                <a:gd name="connsiteY25" fmla="*/ 1012691 h 3256221"/>
                <a:gd name="connsiteX26" fmla="*/ 1243823 w 5469486"/>
                <a:gd name="connsiteY26" fmla="*/ 1158637 h 3256221"/>
                <a:gd name="connsiteX27" fmla="*/ 610954 w 5469486"/>
                <a:gd name="connsiteY27" fmla="*/ 617382 h 3256221"/>
                <a:gd name="connsiteX0" fmla="*/ 610954 w 5469486"/>
                <a:gd name="connsiteY0" fmla="*/ 617382 h 3256221"/>
                <a:gd name="connsiteX1" fmla="*/ 0 w 5469486"/>
                <a:gd name="connsiteY1" fmla="*/ 806221 h 3256221"/>
                <a:gd name="connsiteX2" fmla="*/ 12748 w 5469486"/>
                <a:gd name="connsiteY2" fmla="*/ 2376135 h 3256221"/>
                <a:gd name="connsiteX3" fmla="*/ 790260 w 5469486"/>
                <a:gd name="connsiteY3" fmla="*/ 2608341 h 3256221"/>
                <a:gd name="connsiteX4" fmla="*/ 1085724 w 5469486"/>
                <a:gd name="connsiteY4" fmla="*/ 2304773 h 3256221"/>
                <a:gd name="connsiteX5" fmla="*/ 1405139 w 5469486"/>
                <a:gd name="connsiteY5" fmla="*/ 2258307 h 3256221"/>
                <a:gd name="connsiteX6" fmla="*/ 2379343 w 5469486"/>
                <a:gd name="connsiteY6" fmla="*/ 2835776 h 3256221"/>
                <a:gd name="connsiteX7" fmla="*/ 3411100 w 5469486"/>
                <a:gd name="connsiteY7" fmla="*/ 3253006 h 3256221"/>
                <a:gd name="connsiteX8" fmla="*/ 3665349 w 5469486"/>
                <a:gd name="connsiteY8" fmla="*/ 3256221 h 3256221"/>
                <a:gd name="connsiteX9" fmla="*/ 4290003 w 5469486"/>
                <a:gd name="connsiteY9" fmla="*/ 3028185 h 3256221"/>
                <a:gd name="connsiteX10" fmla="*/ 4673750 w 5469486"/>
                <a:gd name="connsiteY10" fmla="*/ 2769774 h 3256221"/>
                <a:gd name="connsiteX11" fmla="*/ 5469486 w 5469486"/>
                <a:gd name="connsiteY11" fmla="*/ 2018471 h 3256221"/>
                <a:gd name="connsiteX12" fmla="*/ 5446969 w 5469486"/>
                <a:gd name="connsiteY12" fmla="*/ 1130751 h 3256221"/>
                <a:gd name="connsiteX13" fmla="*/ 5088473 w 5469486"/>
                <a:gd name="connsiteY13" fmla="*/ 466068 h 3256221"/>
                <a:gd name="connsiteX14" fmla="*/ 4758215 w 5469486"/>
                <a:gd name="connsiteY14" fmla="*/ 202655 h 3256221"/>
                <a:gd name="connsiteX15" fmla="*/ 4570692 w 5469486"/>
                <a:gd name="connsiteY15" fmla="*/ 247811 h 3256221"/>
                <a:gd name="connsiteX16" fmla="*/ 4459175 w 5469486"/>
                <a:gd name="connsiteY16" fmla="*/ 290584 h 3256221"/>
                <a:gd name="connsiteX17" fmla="*/ 4439755 w 5469486"/>
                <a:gd name="connsiteY17" fmla="*/ 402098 h 3256221"/>
                <a:gd name="connsiteX18" fmla="*/ 3998934 w 5469486"/>
                <a:gd name="connsiteY18" fmla="*/ 110320 h 3256221"/>
                <a:gd name="connsiteX19" fmla="*/ 3707044 w 5469486"/>
                <a:gd name="connsiteY19" fmla="*/ 44677 h 3256221"/>
                <a:gd name="connsiteX20" fmla="*/ 3126236 w 5469486"/>
                <a:gd name="connsiteY20" fmla="*/ 74463 h 3256221"/>
                <a:gd name="connsiteX21" fmla="*/ 2372675 w 5469486"/>
                <a:gd name="connsiteY21" fmla="*/ 437840 h 3256221"/>
                <a:gd name="connsiteX22" fmla="*/ 2262470 w 5469486"/>
                <a:gd name="connsiteY22" fmla="*/ 360399 h 3256221"/>
                <a:gd name="connsiteX23" fmla="*/ 1785910 w 5469486"/>
                <a:gd name="connsiteY23" fmla="*/ 0 h 3256221"/>
                <a:gd name="connsiteX24" fmla="*/ 1291478 w 5469486"/>
                <a:gd name="connsiteY24" fmla="*/ 354442 h 3256221"/>
                <a:gd name="connsiteX25" fmla="*/ 1321264 w 5469486"/>
                <a:gd name="connsiteY25" fmla="*/ 1012691 h 3256221"/>
                <a:gd name="connsiteX26" fmla="*/ 1243823 w 5469486"/>
                <a:gd name="connsiteY26" fmla="*/ 1158637 h 3256221"/>
                <a:gd name="connsiteX27" fmla="*/ 610954 w 5469486"/>
                <a:gd name="connsiteY27" fmla="*/ 617382 h 3256221"/>
                <a:gd name="connsiteX0" fmla="*/ 610954 w 5469486"/>
                <a:gd name="connsiteY0" fmla="*/ 617382 h 3256221"/>
                <a:gd name="connsiteX1" fmla="*/ 0 w 5469486"/>
                <a:gd name="connsiteY1" fmla="*/ 806221 h 3256221"/>
                <a:gd name="connsiteX2" fmla="*/ 12748 w 5469486"/>
                <a:gd name="connsiteY2" fmla="*/ 2376135 h 3256221"/>
                <a:gd name="connsiteX3" fmla="*/ 790260 w 5469486"/>
                <a:gd name="connsiteY3" fmla="*/ 2608341 h 3256221"/>
                <a:gd name="connsiteX4" fmla="*/ 1085724 w 5469486"/>
                <a:gd name="connsiteY4" fmla="*/ 2304773 h 3256221"/>
                <a:gd name="connsiteX5" fmla="*/ 1405139 w 5469486"/>
                <a:gd name="connsiteY5" fmla="*/ 2258307 h 3256221"/>
                <a:gd name="connsiteX6" fmla="*/ 2379343 w 5469486"/>
                <a:gd name="connsiteY6" fmla="*/ 2835776 h 3256221"/>
                <a:gd name="connsiteX7" fmla="*/ 3411100 w 5469486"/>
                <a:gd name="connsiteY7" fmla="*/ 3253006 h 3256221"/>
                <a:gd name="connsiteX8" fmla="*/ 3665349 w 5469486"/>
                <a:gd name="connsiteY8" fmla="*/ 3256221 h 3256221"/>
                <a:gd name="connsiteX9" fmla="*/ 4290003 w 5469486"/>
                <a:gd name="connsiteY9" fmla="*/ 3028185 h 3256221"/>
                <a:gd name="connsiteX10" fmla="*/ 4673750 w 5469486"/>
                <a:gd name="connsiteY10" fmla="*/ 2769774 h 3256221"/>
                <a:gd name="connsiteX11" fmla="*/ 5469486 w 5469486"/>
                <a:gd name="connsiteY11" fmla="*/ 2018471 h 3256221"/>
                <a:gd name="connsiteX12" fmla="*/ 5446969 w 5469486"/>
                <a:gd name="connsiteY12" fmla="*/ 1130751 h 3256221"/>
                <a:gd name="connsiteX13" fmla="*/ 5088473 w 5469486"/>
                <a:gd name="connsiteY13" fmla="*/ 466068 h 3256221"/>
                <a:gd name="connsiteX14" fmla="*/ 4758215 w 5469486"/>
                <a:gd name="connsiteY14" fmla="*/ 202655 h 3256221"/>
                <a:gd name="connsiteX15" fmla="*/ 4570692 w 5469486"/>
                <a:gd name="connsiteY15" fmla="*/ 247811 h 3256221"/>
                <a:gd name="connsiteX16" fmla="*/ 4459175 w 5469486"/>
                <a:gd name="connsiteY16" fmla="*/ 290584 h 3256221"/>
                <a:gd name="connsiteX17" fmla="*/ 4439755 w 5469486"/>
                <a:gd name="connsiteY17" fmla="*/ 402098 h 3256221"/>
                <a:gd name="connsiteX18" fmla="*/ 3998934 w 5469486"/>
                <a:gd name="connsiteY18" fmla="*/ 110320 h 3256221"/>
                <a:gd name="connsiteX19" fmla="*/ 3707044 w 5469486"/>
                <a:gd name="connsiteY19" fmla="*/ 44677 h 3256221"/>
                <a:gd name="connsiteX20" fmla="*/ 3214640 w 5469486"/>
                <a:gd name="connsiteY20" fmla="*/ 131292 h 3256221"/>
                <a:gd name="connsiteX21" fmla="*/ 2372675 w 5469486"/>
                <a:gd name="connsiteY21" fmla="*/ 437840 h 3256221"/>
                <a:gd name="connsiteX22" fmla="*/ 2262470 w 5469486"/>
                <a:gd name="connsiteY22" fmla="*/ 360399 h 3256221"/>
                <a:gd name="connsiteX23" fmla="*/ 1785910 w 5469486"/>
                <a:gd name="connsiteY23" fmla="*/ 0 h 3256221"/>
                <a:gd name="connsiteX24" fmla="*/ 1291478 w 5469486"/>
                <a:gd name="connsiteY24" fmla="*/ 354442 h 3256221"/>
                <a:gd name="connsiteX25" fmla="*/ 1321264 w 5469486"/>
                <a:gd name="connsiteY25" fmla="*/ 1012691 h 3256221"/>
                <a:gd name="connsiteX26" fmla="*/ 1243823 w 5469486"/>
                <a:gd name="connsiteY26" fmla="*/ 1158637 h 3256221"/>
                <a:gd name="connsiteX27" fmla="*/ 610954 w 5469486"/>
                <a:gd name="connsiteY27" fmla="*/ 617382 h 3256221"/>
                <a:gd name="connsiteX0" fmla="*/ 610954 w 5469486"/>
                <a:gd name="connsiteY0" fmla="*/ 617382 h 3256221"/>
                <a:gd name="connsiteX1" fmla="*/ 0 w 5469486"/>
                <a:gd name="connsiteY1" fmla="*/ 806221 h 3256221"/>
                <a:gd name="connsiteX2" fmla="*/ 12748 w 5469486"/>
                <a:gd name="connsiteY2" fmla="*/ 2376135 h 3256221"/>
                <a:gd name="connsiteX3" fmla="*/ 790260 w 5469486"/>
                <a:gd name="connsiteY3" fmla="*/ 2608341 h 3256221"/>
                <a:gd name="connsiteX4" fmla="*/ 1085724 w 5469486"/>
                <a:gd name="connsiteY4" fmla="*/ 2304773 h 3256221"/>
                <a:gd name="connsiteX5" fmla="*/ 1405139 w 5469486"/>
                <a:gd name="connsiteY5" fmla="*/ 2258307 h 3256221"/>
                <a:gd name="connsiteX6" fmla="*/ 2379343 w 5469486"/>
                <a:gd name="connsiteY6" fmla="*/ 2835776 h 3256221"/>
                <a:gd name="connsiteX7" fmla="*/ 3411100 w 5469486"/>
                <a:gd name="connsiteY7" fmla="*/ 3253006 h 3256221"/>
                <a:gd name="connsiteX8" fmla="*/ 3665349 w 5469486"/>
                <a:gd name="connsiteY8" fmla="*/ 3256221 h 3256221"/>
                <a:gd name="connsiteX9" fmla="*/ 4290003 w 5469486"/>
                <a:gd name="connsiteY9" fmla="*/ 3028185 h 3256221"/>
                <a:gd name="connsiteX10" fmla="*/ 4673750 w 5469486"/>
                <a:gd name="connsiteY10" fmla="*/ 2769774 h 3256221"/>
                <a:gd name="connsiteX11" fmla="*/ 5469486 w 5469486"/>
                <a:gd name="connsiteY11" fmla="*/ 2018471 h 3256221"/>
                <a:gd name="connsiteX12" fmla="*/ 5446969 w 5469486"/>
                <a:gd name="connsiteY12" fmla="*/ 1130751 h 3256221"/>
                <a:gd name="connsiteX13" fmla="*/ 5088473 w 5469486"/>
                <a:gd name="connsiteY13" fmla="*/ 466068 h 3256221"/>
                <a:gd name="connsiteX14" fmla="*/ 4758215 w 5469486"/>
                <a:gd name="connsiteY14" fmla="*/ 202655 h 3256221"/>
                <a:gd name="connsiteX15" fmla="*/ 4570692 w 5469486"/>
                <a:gd name="connsiteY15" fmla="*/ 247811 h 3256221"/>
                <a:gd name="connsiteX16" fmla="*/ 4459175 w 5469486"/>
                <a:gd name="connsiteY16" fmla="*/ 290584 h 3256221"/>
                <a:gd name="connsiteX17" fmla="*/ 4439755 w 5469486"/>
                <a:gd name="connsiteY17" fmla="*/ 402098 h 3256221"/>
                <a:gd name="connsiteX18" fmla="*/ 3998934 w 5469486"/>
                <a:gd name="connsiteY18" fmla="*/ 110320 h 3256221"/>
                <a:gd name="connsiteX19" fmla="*/ 3707044 w 5469486"/>
                <a:gd name="connsiteY19" fmla="*/ 44677 h 3256221"/>
                <a:gd name="connsiteX20" fmla="*/ 3214640 w 5469486"/>
                <a:gd name="connsiteY20" fmla="*/ 131292 h 3256221"/>
                <a:gd name="connsiteX21" fmla="*/ 2555795 w 5469486"/>
                <a:gd name="connsiteY21" fmla="*/ 425211 h 3256221"/>
                <a:gd name="connsiteX22" fmla="*/ 2262470 w 5469486"/>
                <a:gd name="connsiteY22" fmla="*/ 360399 h 3256221"/>
                <a:gd name="connsiteX23" fmla="*/ 1785910 w 5469486"/>
                <a:gd name="connsiteY23" fmla="*/ 0 h 3256221"/>
                <a:gd name="connsiteX24" fmla="*/ 1291478 w 5469486"/>
                <a:gd name="connsiteY24" fmla="*/ 354442 h 3256221"/>
                <a:gd name="connsiteX25" fmla="*/ 1321264 w 5469486"/>
                <a:gd name="connsiteY25" fmla="*/ 1012691 h 3256221"/>
                <a:gd name="connsiteX26" fmla="*/ 1243823 w 5469486"/>
                <a:gd name="connsiteY26" fmla="*/ 1158637 h 3256221"/>
                <a:gd name="connsiteX27" fmla="*/ 610954 w 5469486"/>
                <a:gd name="connsiteY27" fmla="*/ 617382 h 3256221"/>
                <a:gd name="connsiteX0" fmla="*/ 610954 w 5469486"/>
                <a:gd name="connsiteY0" fmla="*/ 617382 h 3256221"/>
                <a:gd name="connsiteX1" fmla="*/ 0 w 5469486"/>
                <a:gd name="connsiteY1" fmla="*/ 806221 h 3256221"/>
                <a:gd name="connsiteX2" fmla="*/ 12748 w 5469486"/>
                <a:gd name="connsiteY2" fmla="*/ 2376135 h 3256221"/>
                <a:gd name="connsiteX3" fmla="*/ 790260 w 5469486"/>
                <a:gd name="connsiteY3" fmla="*/ 2608341 h 3256221"/>
                <a:gd name="connsiteX4" fmla="*/ 1085724 w 5469486"/>
                <a:gd name="connsiteY4" fmla="*/ 2304773 h 3256221"/>
                <a:gd name="connsiteX5" fmla="*/ 1405139 w 5469486"/>
                <a:gd name="connsiteY5" fmla="*/ 2258307 h 3256221"/>
                <a:gd name="connsiteX6" fmla="*/ 2379343 w 5469486"/>
                <a:gd name="connsiteY6" fmla="*/ 2835776 h 3256221"/>
                <a:gd name="connsiteX7" fmla="*/ 3411100 w 5469486"/>
                <a:gd name="connsiteY7" fmla="*/ 3253006 h 3256221"/>
                <a:gd name="connsiteX8" fmla="*/ 3665349 w 5469486"/>
                <a:gd name="connsiteY8" fmla="*/ 3256221 h 3256221"/>
                <a:gd name="connsiteX9" fmla="*/ 4290003 w 5469486"/>
                <a:gd name="connsiteY9" fmla="*/ 3028185 h 3256221"/>
                <a:gd name="connsiteX10" fmla="*/ 4673750 w 5469486"/>
                <a:gd name="connsiteY10" fmla="*/ 2769774 h 3256221"/>
                <a:gd name="connsiteX11" fmla="*/ 5469486 w 5469486"/>
                <a:gd name="connsiteY11" fmla="*/ 2018471 h 3256221"/>
                <a:gd name="connsiteX12" fmla="*/ 5446969 w 5469486"/>
                <a:gd name="connsiteY12" fmla="*/ 1130751 h 3256221"/>
                <a:gd name="connsiteX13" fmla="*/ 5088473 w 5469486"/>
                <a:gd name="connsiteY13" fmla="*/ 466068 h 3256221"/>
                <a:gd name="connsiteX14" fmla="*/ 4758215 w 5469486"/>
                <a:gd name="connsiteY14" fmla="*/ 202655 h 3256221"/>
                <a:gd name="connsiteX15" fmla="*/ 4570692 w 5469486"/>
                <a:gd name="connsiteY15" fmla="*/ 247811 h 3256221"/>
                <a:gd name="connsiteX16" fmla="*/ 4459175 w 5469486"/>
                <a:gd name="connsiteY16" fmla="*/ 290584 h 3256221"/>
                <a:gd name="connsiteX17" fmla="*/ 4439755 w 5469486"/>
                <a:gd name="connsiteY17" fmla="*/ 402098 h 3256221"/>
                <a:gd name="connsiteX18" fmla="*/ 3998934 w 5469486"/>
                <a:gd name="connsiteY18" fmla="*/ 110320 h 3256221"/>
                <a:gd name="connsiteX19" fmla="*/ 3707044 w 5469486"/>
                <a:gd name="connsiteY19" fmla="*/ 44677 h 3256221"/>
                <a:gd name="connsiteX20" fmla="*/ 3214640 w 5469486"/>
                <a:gd name="connsiteY20" fmla="*/ 131292 h 3256221"/>
                <a:gd name="connsiteX21" fmla="*/ 2555795 w 5469486"/>
                <a:gd name="connsiteY21" fmla="*/ 425211 h 3256221"/>
                <a:gd name="connsiteX22" fmla="*/ 2376131 w 5469486"/>
                <a:gd name="connsiteY22" fmla="*/ 246737 h 3256221"/>
                <a:gd name="connsiteX23" fmla="*/ 1785910 w 5469486"/>
                <a:gd name="connsiteY23" fmla="*/ 0 h 3256221"/>
                <a:gd name="connsiteX24" fmla="*/ 1291478 w 5469486"/>
                <a:gd name="connsiteY24" fmla="*/ 354442 h 3256221"/>
                <a:gd name="connsiteX25" fmla="*/ 1321264 w 5469486"/>
                <a:gd name="connsiteY25" fmla="*/ 1012691 h 3256221"/>
                <a:gd name="connsiteX26" fmla="*/ 1243823 w 5469486"/>
                <a:gd name="connsiteY26" fmla="*/ 1158637 h 3256221"/>
                <a:gd name="connsiteX27" fmla="*/ 610954 w 5469486"/>
                <a:gd name="connsiteY27" fmla="*/ 617382 h 3256221"/>
                <a:gd name="connsiteX0" fmla="*/ 610954 w 5469486"/>
                <a:gd name="connsiteY0" fmla="*/ 592124 h 3230963"/>
                <a:gd name="connsiteX1" fmla="*/ 0 w 5469486"/>
                <a:gd name="connsiteY1" fmla="*/ 780963 h 3230963"/>
                <a:gd name="connsiteX2" fmla="*/ 12748 w 5469486"/>
                <a:gd name="connsiteY2" fmla="*/ 2350877 h 3230963"/>
                <a:gd name="connsiteX3" fmla="*/ 790260 w 5469486"/>
                <a:gd name="connsiteY3" fmla="*/ 2583083 h 3230963"/>
                <a:gd name="connsiteX4" fmla="*/ 1085724 w 5469486"/>
                <a:gd name="connsiteY4" fmla="*/ 2279515 h 3230963"/>
                <a:gd name="connsiteX5" fmla="*/ 1405139 w 5469486"/>
                <a:gd name="connsiteY5" fmla="*/ 2233049 h 3230963"/>
                <a:gd name="connsiteX6" fmla="*/ 2379343 w 5469486"/>
                <a:gd name="connsiteY6" fmla="*/ 2810518 h 3230963"/>
                <a:gd name="connsiteX7" fmla="*/ 3411100 w 5469486"/>
                <a:gd name="connsiteY7" fmla="*/ 3227748 h 3230963"/>
                <a:gd name="connsiteX8" fmla="*/ 3665349 w 5469486"/>
                <a:gd name="connsiteY8" fmla="*/ 3230963 h 3230963"/>
                <a:gd name="connsiteX9" fmla="*/ 4290003 w 5469486"/>
                <a:gd name="connsiteY9" fmla="*/ 3002927 h 3230963"/>
                <a:gd name="connsiteX10" fmla="*/ 4673750 w 5469486"/>
                <a:gd name="connsiteY10" fmla="*/ 2744516 h 3230963"/>
                <a:gd name="connsiteX11" fmla="*/ 5469486 w 5469486"/>
                <a:gd name="connsiteY11" fmla="*/ 1993213 h 3230963"/>
                <a:gd name="connsiteX12" fmla="*/ 5446969 w 5469486"/>
                <a:gd name="connsiteY12" fmla="*/ 1105493 h 3230963"/>
                <a:gd name="connsiteX13" fmla="*/ 5088473 w 5469486"/>
                <a:gd name="connsiteY13" fmla="*/ 440810 h 3230963"/>
                <a:gd name="connsiteX14" fmla="*/ 4758215 w 5469486"/>
                <a:gd name="connsiteY14" fmla="*/ 177397 h 3230963"/>
                <a:gd name="connsiteX15" fmla="*/ 4570692 w 5469486"/>
                <a:gd name="connsiteY15" fmla="*/ 222553 h 3230963"/>
                <a:gd name="connsiteX16" fmla="*/ 4459175 w 5469486"/>
                <a:gd name="connsiteY16" fmla="*/ 265326 h 3230963"/>
                <a:gd name="connsiteX17" fmla="*/ 4439755 w 5469486"/>
                <a:gd name="connsiteY17" fmla="*/ 376840 h 3230963"/>
                <a:gd name="connsiteX18" fmla="*/ 3998934 w 5469486"/>
                <a:gd name="connsiteY18" fmla="*/ 85062 h 3230963"/>
                <a:gd name="connsiteX19" fmla="*/ 3707044 w 5469486"/>
                <a:gd name="connsiteY19" fmla="*/ 19419 h 3230963"/>
                <a:gd name="connsiteX20" fmla="*/ 3214640 w 5469486"/>
                <a:gd name="connsiteY20" fmla="*/ 106034 h 3230963"/>
                <a:gd name="connsiteX21" fmla="*/ 2555795 w 5469486"/>
                <a:gd name="connsiteY21" fmla="*/ 399953 h 3230963"/>
                <a:gd name="connsiteX22" fmla="*/ 2376131 w 5469486"/>
                <a:gd name="connsiteY22" fmla="*/ 221479 h 3230963"/>
                <a:gd name="connsiteX23" fmla="*/ 2025862 w 5469486"/>
                <a:gd name="connsiteY23" fmla="*/ 0 h 3230963"/>
                <a:gd name="connsiteX24" fmla="*/ 1291478 w 5469486"/>
                <a:gd name="connsiteY24" fmla="*/ 329184 h 3230963"/>
                <a:gd name="connsiteX25" fmla="*/ 1321264 w 5469486"/>
                <a:gd name="connsiteY25" fmla="*/ 987433 h 3230963"/>
                <a:gd name="connsiteX26" fmla="*/ 1243823 w 5469486"/>
                <a:gd name="connsiteY26" fmla="*/ 1133379 h 3230963"/>
                <a:gd name="connsiteX27" fmla="*/ 610954 w 5469486"/>
                <a:gd name="connsiteY27" fmla="*/ 592124 h 3230963"/>
                <a:gd name="connsiteX0" fmla="*/ 610954 w 5469486"/>
                <a:gd name="connsiteY0" fmla="*/ 592124 h 3230963"/>
                <a:gd name="connsiteX1" fmla="*/ 0 w 5469486"/>
                <a:gd name="connsiteY1" fmla="*/ 780963 h 3230963"/>
                <a:gd name="connsiteX2" fmla="*/ 12748 w 5469486"/>
                <a:gd name="connsiteY2" fmla="*/ 2350877 h 3230963"/>
                <a:gd name="connsiteX3" fmla="*/ 790260 w 5469486"/>
                <a:gd name="connsiteY3" fmla="*/ 2583083 h 3230963"/>
                <a:gd name="connsiteX4" fmla="*/ 1085724 w 5469486"/>
                <a:gd name="connsiteY4" fmla="*/ 2279515 h 3230963"/>
                <a:gd name="connsiteX5" fmla="*/ 1405139 w 5469486"/>
                <a:gd name="connsiteY5" fmla="*/ 2233049 h 3230963"/>
                <a:gd name="connsiteX6" fmla="*/ 2379343 w 5469486"/>
                <a:gd name="connsiteY6" fmla="*/ 2810518 h 3230963"/>
                <a:gd name="connsiteX7" fmla="*/ 3411100 w 5469486"/>
                <a:gd name="connsiteY7" fmla="*/ 3227748 h 3230963"/>
                <a:gd name="connsiteX8" fmla="*/ 3665349 w 5469486"/>
                <a:gd name="connsiteY8" fmla="*/ 3230963 h 3230963"/>
                <a:gd name="connsiteX9" fmla="*/ 4290003 w 5469486"/>
                <a:gd name="connsiteY9" fmla="*/ 3002927 h 3230963"/>
                <a:gd name="connsiteX10" fmla="*/ 4673750 w 5469486"/>
                <a:gd name="connsiteY10" fmla="*/ 2744516 h 3230963"/>
                <a:gd name="connsiteX11" fmla="*/ 5469486 w 5469486"/>
                <a:gd name="connsiteY11" fmla="*/ 1993213 h 3230963"/>
                <a:gd name="connsiteX12" fmla="*/ 5446969 w 5469486"/>
                <a:gd name="connsiteY12" fmla="*/ 1105493 h 3230963"/>
                <a:gd name="connsiteX13" fmla="*/ 5088473 w 5469486"/>
                <a:gd name="connsiteY13" fmla="*/ 440810 h 3230963"/>
                <a:gd name="connsiteX14" fmla="*/ 4758215 w 5469486"/>
                <a:gd name="connsiteY14" fmla="*/ 177397 h 3230963"/>
                <a:gd name="connsiteX15" fmla="*/ 4570692 w 5469486"/>
                <a:gd name="connsiteY15" fmla="*/ 222553 h 3230963"/>
                <a:gd name="connsiteX16" fmla="*/ 4459175 w 5469486"/>
                <a:gd name="connsiteY16" fmla="*/ 265326 h 3230963"/>
                <a:gd name="connsiteX17" fmla="*/ 4439755 w 5469486"/>
                <a:gd name="connsiteY17" fmla="*/ 376840 h 3230963"/>
                <a:gd name="connsiteX18" fmla="*/ 3998934 w 5469486"/>
                <a:gd name="connsiteY18" fmla="*/ 85062 h 3230963"/>
                <a:gd name="connsiteX19" fmla="*/ 3707044 w 5469486"/>
                <a:gd name="connsiteY19" fmla="*/ 19419 h 3230963"/>
                <a:gd name="connsiteX20" fmla="*/ 3214640 w 5469486"/>
                <a:gd name="connsiteY20" fmla="*/ 106034 h 3230963"/>
                <a:gd name="connsiteX21" fmla="*/ 2555795 w 5469486"/>
                <a:gd name="connsiteY21" fmla="*/ 399953 h 3230963"/>
                <a:gd name="connsiteX22" fmla="*/ 2376131 w 5469486"/>
                <a:gd name="connsiteY22" fmla="*/ 221479 h 3230963"/>
                <a:gd name="connsiteX23" fmla="*/ 2025862 w 5469486"/>
                <a:gd name="connsiteY23" fmla="*/ 0 h 3230963"/>
                <a:gd name="connsiteX24" fmla="*/ 1291478 w 5469486"/>
                <a:gd name="connsiteY24" fmla="*/ 329184 h 3230963"/>
                <a:gd name="connsiteX25" fmla="*/ 1321264 w 5469486"/>
                <a:gd name="connsiteY25" fmla="*/ 987433 h 3230963"/>
                <a:gd name="connsiteX26" fmla="*/ 610954 w 5469486"/>
                <a:gd name="connsiteY26" fmla="*/ 592124 h 3230963"/>
                <a:gd name="connsiteX0" fmla="*/ 610954 w 5469486"/>
                <a:gd name="connsiteY0" fmla="*/ 592124 h 3230963"/>
                <a:gd name="connsiteX1" fmla="*/ 0 w 5469486"/>
                <a:gd name="connsiteY1" fmla="*/ 780963 h 3230963"/>
                <a:gd name="connsiteX2" fmla="*/ 12748 w 5469486"/>
                <a:gd name="connsiteY2" fmla="*/ 2350877 h 3230963"/>
                <a:gd name="connsiteX3" fmla="*/ 790260 w 5469486"/>
                <a:gd name="connsiteY3" fmla="*/ 2583083 h 3230963"/>
                <a:gd name="connsiteX4" fmla="*/ 1085724 w 5469486"/>
                <a:gd name="connsiteY4" fmla="*/ 2279515 h 3230963"/>
                <a:gd name="connsiteX5" fmla="*/ 1405139 w 5469486"/>
                <a:gd name="connsiteY5" fmla="*/ 2233049 h 3230963"/>
                <a:gd name="connsiteX6" fmla="*/ 2379343 w 5469486"/>
                <a:gd name="connsiteY6" fmla="*/ 2810518 h 3230963"/>
                <a:gd name="connsiteX7" fmla="*/ 3411100 w 5469486"/>
                <a:gd name="connsiteY7" fmla="*/ 3227748 h 3230963"/>
                <a:gd name="connsiteX8" fmla="*/ 3665349 w 5469486"/>
                <a:gd name="connsiteY8" fmla="*/ 3230963 h 3230963"/>
                <a:gd name="connsiteX9" fmla="*/ 4290003 w 5469486"/>
                <a:gd name="connsiteY9" fmla="*/ 3002927 h 3230963"/>
                <a:gd name="connsiteX10" fmla="*/ 4673750 w 5469486"/>
                <a:gd name="connsiteY10" fmla="*/ 2744516 h 3230963"/>
                <a:gd name="connsiteX11" fmla="*/ 5469486 w 5469486"/>
                <a:gd name="connsiteY11" fmla="*/ 1993213 h 3230963"/>
                <a:gd name="connsiteX12" fmla="*/ 5446969 w 5469486"/>
                <a:gd name="connsiteY12" fmla="*/ 1105493 h 3230963"/>
                <a:gd name="connsiteX13" fmla="*/ 5088473 w 5469486"/>
                <a:gd name="connsiteY13" fmla="*/ 440810 h 3230963"/>
                <a:gd name="connsiteX14" fmla="*/ 4758215 w 5469486"/>
                <a:gd name="connsiteY14" fmla="*/ 177397 h 3230963"/>
                <a:gd name="connsiteX15" fmla="*/ 4570692 w 5469486"/>
                <a:gd name="connsiteY15" fmla="*/ 222553 h 3230963"/>
                <a:gd name="connsiteX16" fmla="*/ 4459175 w 5469486"/>
                <a:gd name="connsiteY16" fmla="*/ 265326 h 3230963"/>
                <a:gd name="connsiteX17" fmla="*/ 4439755 w 5469486"/>
                <a:gd name="connsiteY17" fmla="*/ 376840 h 3230963"/>
                <a:gd name="connsiteX18" fmla="*/ 3998934 w 5469486"/>
                <a:gd name="connsiteY18" fmla="*/ 85062 h 3230963"/>
                <a:gd name="connsiteX19" fmla="*/ 3707044 w 5469486"/>
                <a:gd name="connsiteY19" fmla="*/ 19419 h 3230963"/>
                <a:gd name="connsiteX20" fmla="*/ 3214640 w 5469486"/>
                <a:gd name="connsiteY20" fmla="*/ 106034 h 3230963"/>
                <a:gd name="connsiteX21" fmla="*/ 2555795 w 5469486"/>
                <a:gd name="connsiteY21" fmla="*/ 399953 h 3230963"/>
                <a:gd name="connsiteX22" fmla="*/ 2376131 w 5469486"/>
                <a:gd name="connsiteY22" fmla="*/ 221479 h 3230963"/>
                <a:gd name="connsiteX23" fmla="*/ 2025862 w 5469486"/>
                <a:gd name="connsiteY23" fmla="*/ 0 h 3230963"/>
                <a:gd name="connsiteX24" fmla="*/ 1291478 w 5469486"/>
                <a:gd name="connsiteY24" fmla="*/ 329184 h 3230963"/>
                <a:gd name="connsiteX25" fmla="*/ 1321264 w 5469486"/>
                <a:gd name="connsiteY25" fmla="*/ 1025320 h 3230963"/>
                <a:gd name="connsiteX26" fmla="*/ 610954 w 5469486"/>
                <a:gd name="connsiteY26" fmla="*/ 592124 h 3230963"/>
                <a:gd name="connsiteX0" fmla="*/ 610954 w 5469486"/>
                <a:gd name="connsiteY0" fmla="*/ 592124 h 3230963"/>
                <a:gd name="connsiteX1" fmla="*/ 0 w 5469486"/>
                <a:gd name="connsiteY1" fmla="*/ 780963 h 3230963"/>
                <a:gd name="connsiteX2" fmla="*/ 12748 w 5469486"/>
                <a:gd name="connsiteY2" fmla="*/ 2350877 h 3230963"/>
                <a:gd name="connsiteX3" fmla="*/ 790260 w 5469486"/>
                <a:gd name="connsiteY3" fmla="*/ 2583083 h 3230963"/>
                <a:gd name="connsiteX4" fmla="*/ 1085724 w 5469486"/>
                <a:gd name="connsiteY4" fmla="*/ 2279515 h 3230963"/>
                <a:gd name="connsiteX5" fmla="*/ 1405139 w 5469486"/>
                <a:gd name="connsiteY5" fmla="*/ 2233049 h 3230963"/>
                <a:gd name="connsiteX6" fmla="*/ 2379343 w 5469486"/>
                <a:gd name="connsiteY6" fmla="*/ 2810518 h 3230963"/>
                <a:gd name="connsiteX7" fmla="*/ 3411100 w 5469486"/>
                <a:gd name="connsiteY7" fmla="*/ 3227748 h 3230963"/>
                <a:gd name="connsiteX8" fmla="*/ 3665349 w 5469486"/>
                <a:gd name="connsiteY8" fmla="*/ 3230963 h 3230963"/>
                <a:gd name="connsiteX9" fmla="*/ 4290003 w 5469486"/>
                <a:gd name="connsiteY9" fmla="*/ 3002927 h 3230963"/>
                <a:gd name="connsiteX10" fmla="*/ 4673750 w 5469486"/>
                <a:gd name="connsiteY10" fmla="*/ 2744516 h 3230963"/>
                <a:gd name="connsiteX11" fmla="*/ 5469486 w 5469486"/>
                <a:gd name="connsiteY11" fmla="*/ 1993213 h 3230963"/>
                <a:gd name="connsiteX12" fmla="*/ 5446969 w 5469486"/>
                <a:gd name="connsiteY12" fmla="*/ 1105493 h 3230963"/>
                <a:gd name="connsiteX13" fmla="*/ 5088473 w 5469486"/>
                <a:gd name="connsiteY13" fmla="*/ 440810 h 3230963"/>
                <a:gd name="connsiteX14" fmla="*/ 4758215 w 5469486"/>
                <a:gd name="connsiteY14" fmla="*/ 177397 h 3230963"/>
                <a:gd name="connsiteX15" fmla="*/ 4570692 w 5469486"/>
                <a:gd name="connsiteY15" fmla="*/ 222553 h 3230963"/>
                <a:gd name="connsiteX16" fmla="*/ 4459175 w 5469486"/>
                <a:gd name="connsiteY16" fmla="*/ 265326 h 3230963"/>
                <a:gd name="connsiteX17" fmla="*/ 4439755 w 5469486"/>
                <a:gd name="connsiteY17" fmla="*/ 376840 h 3230963"/>
                <a:gd name="connsiteX18" fmla="*/ 3998934 w 5469486"/>
                <a:gd name="connsiteY18" fmla="*/ 85062 h 3230963"/>
                <a:gd name="connsiteX19" fmla="*/ 3214640 w 5469486"/>
                <a:gd name="connsiteY19" fmla="*/ 106034 h 3230963"/>
                <a:gd name="connsiteX20" fmla="*/ 2555795 w 5469486"/>
                <a:gd name="connsiteY20" fmla="*/ 399953 h 3230963"/>
                <a:gd name="connsiteX21" fmla="*/ 2376131 w 5469486"/>
                <a:gd name="connsiteY21" fmla="*/ 221479 h 3230963"/>
                <a:gd name="connsiteX22" fmla="*/ 2025862 w 5469486"/>
                <a:gd name="connsiteY22" fmla="*/ 0 h 3230963"/>
                <a:gd name="connsiteX23" fmla="*/ 1291478 w 5469486"/>
                <a:gd name="connsiteY23" fmla="*/ 329184 h 3230963"/>
                <a:gd name="connsiteX24" fmla="*/ 1321264 w 5469486"/>
                <a:gd name="connsiteY24" fmla="*/ 1025320 h 3230963"/>
                <a:gd name="connsiteX25" fmla="*/ 610954 w 5469486"/>
                <a:gd name="connsiteY25" fmla="*/ 592124 h 3230963"/>
                <a:gd name="connsiteX0" fmla="*/ 610954 w 5469486"/>
                <a:gd name="connsiteY0" fmla="*/ 592124 h 3230963"/>
                <a:gd name="connsiteX1" fmla="*/ 0 w 5469486"/>
                <a:gd name="connsiteY1" fmla="*/ 780963 h 3230963"/>
                <a:gd name="connsiteX2" fmla="*/ 12748 w 5469486"/>
                <a:gd name="connsiteY2" fmla="*/ 2350877 h 3230963"/>
                <a:gd name="connsiteX3" fmla="*/ 790260 w 5469486"/>
                <a:gd name="connsiteY3" fmla="*/ 2583083 h 3230963"/>
                <a:gd name="connsiteX4" fmla="*/ 1085724 w 5469486"/>
                <a:gd name="connsiteY4" fmla="*/ 2279515 h 3230963"/>
                <a:gd name="connsiteX5" fmla="*/ 1405139 w 5469486"/>
                <a:gd name="connsiteY5" fmla="*/ 2233049 h 3230963"/>
                <a:gd name="connsiteX6" fmla="*/ 2379343 w 5469486"/>
                <a:gd name="connsiteY6" fmla="*/ 2810518 h 3230963"/>
                <a:gd name="connsiteX7" fmla="*/ 3411100 w 5469486"/>
                <a:gd name="connsiteY7" fmla="*/ 3227748 h 3230963"/>
                <a:gd name="connsiteX8" fmla="*/ 3665349 w 5469486"/>
                <a:gd name="connsiteY8" fmla="*/ 3230963 h 3230963"/>
                <a:gd name="connsiteX9" fmla="*/ 4290003 w 5469486"/>
                <a:gd name="connsiteY9" fmla="*/ 3002927 h 3230963"/>
                <a:gd name="connsiteX10" fmla="*/ 4673750 w 5469486"/>
                <a:gd name="connsiteY10" fmla="*/ 2744516 h 3230963"/>
                <a:gd name="connsiteX11" fmla="*/ 5469486 w 5469486"/>
                <a:gd name="connsiteY11" fmla="*/ 1993213 h 3230963"/>
                <a:gd name="connsiteX12" fmla="*/ 5446969 w 5469486"/>
                <a:gd name="connsiteY12" fmla="*/ 1105493 h 3230963"/>
                <a:gd name="connsiteX13" fmla="*/ 5088473 w 5469486"/>
                <a:gd name="connsiteY13" fmla="*/ 440810 h 3230963"/>
                <a:gd name="connsiteX14" fmla="*/ 4758215 w 5469486"/>
                <a:gd name="connsiteY14" fmla="*/ 177397 h 3230963"/>
                <a:gd name="connsiteX15" fmla="*/ 4570692 w 5469486"/>
                <a:gd name="connsiteY15" fmla="*/ 222553 h 3230963"/>
                <a:gd name="connsiteX16" fmla="*/ 4459175 w 5469486"/>
                <a:gd name="connsiteY16" fmla="*/ 265326 h 3230963"/>
                <a:gd name="connsiteX17" fmla="*/ 4439755 w 5469486"/>
                <a:gd name="connsiteY17" fmla="*/ 376840 h 3230963"/>
                <a:gd name="connsiteX18" fmla="*/ 3897902 w 5469486"/>
                <a:gd name="connsiteY18" fmla="*/ 40860 h 3230963"/>
                <a:gd name="connsiteX19" fmla="*/ 3214640 w 5469486"/>
                <a:gd name="connsiteY19" fmla="*/ 106034 h 3230963"/>
                <a:gd name="connsiteX20" fmla="*/ 2555795 w 5469486"/>
                <a:gd name="connsiteY20" fmla="*/ 399953 h 3230963"/>
                <a:gd name="connsiteX21" fmla="*/ 2376131 w 5469486"/>
                <a:gd name="connsiteY21" fmla="*/ 221479 h 3230963"/>
                <a:gd name="connsiteX22" fmla="*/ 2025862 w 5469486"/>
                <a:gd name="connsiteY22" fmla="*/ 0 h 3230963"/>
                <a:gd name="connsiteX23" fmla="*/ 1291478 w 5469486"/>
                <a:gd name="connsiteY23" fmla="*/ 329184 h 3230963"/>
                <a:gd name="connsiteX24" fmla="*/ 1321264 w 5469486"/>
                <a:gd name="connsiteY24" fmla="*/ 1025320 h 3230963"/>
                <a:gd name="connsiteX25" fmla="*/ 610954 w 5469486"/>
                <a:gd name="connsiteY25" fmla="*/ 592124 h 3230963"/>
                <a:gd name="connsiteX0" fmla="*/ 610954 w 5469486"/>
                <a:gd name="connsiteY0" fmla="*/ 592124 h 3230963"/>
                <a:gd name="connsiteX1" fmla="*/ 0 w 5469486"/>
                <a:gd name="connsiteY1" fmla="*/ 780963 h 3230963"/>
                <a:gd name="connsiteX2" fmla="*/ 12748 w 5469486"/>
                <a:gd name="connsiteY2" fmla="*/ 2350877 h 3230963"/>
                <a:gd name="connsiteX3" fmla="*/ 790260 w 5469486"/>
                <a:gd name="connsiteY3" fmla="*/ 2583083 h 3230963"/>
                <a:gd name="connsiteX4" fmla="*/ 1085724 w 5469486"/>
                <a:gd name="connsiteY4" fmla="*/ 2279515 h 3230963"/>
                <a:gd name="connsiteX5" fmla="*/ 1405139 w 5469486"/>
                <a:gd name="connsiteY5" fmla="*/ 2233049 h 3230963"/>
                <a:gd name="connsiteX6" fmla="*/ 2379343 w 5469486"/>
                <a:gd name="connsiteY6" fmla="*/ 2810518 h 3230963"/>
                <a:gd name="connsiteX7" fmla="*/ 3411100 w 5469486"/>
                <a:gd name="connsiteY7" fmla="*/ 3227748 h 3230963"/>
                <a:gd name="connsiteX8" fmla="*/ 3665349 w 5469486"/>
                <a:gd name="connsiteY8" fmla="*/ 3230963 h 3230963"/>
                <a:gd name="connsiteX9" fmla="*/ 4290003 w 5469486"/>
                <a:gd name="connsiteY9" fmla="*/ 3002927 h 3230963"/>
                <a:gd name="connsiteX10" fmla="*/ 4673750 w 5469486"/>
                <a:gd name="connsiteY10" fmla="*/ 2744516 h 3230963"/>
                <a:gd name="connsiteX11" fmla="*/ 5469486 w 5469486"/>
                <a:gd name="connsiteY11" fmla="*/ 1993213 h 3230963"/>
                <a:gd name="connsiteX12" fmla="*/ 5446969 w 5469486"/>
                <a:gd name="connsiteY12" fmla="*/ 1105493 h 3230963"/>
                <a:gd name="connsiteX13" fmla="*/ 5088473 w 5469486"/>
                <a:gd name="connsiteY13" fmla="*/ 440810 h 3230963"/>
                <a:gd name="connsiteX14" fmla="*/ 4758215 w 5469486"/>
                <a:gd name="connsiteY14" fmla="*/ 177397 h 3230963"/>
                <a:gd name="connsiteX15" fmla="*/ 4570692 w 5469486"/>
                <a:gd name="connsiteY15" fmla="*/ 222553 h 3230963"/>
                <a:gd name="connsiteX16" fmla="*/ 4459175 w 5469486"/>
                <a:gd name="connsiteY16" fmla="*/ 265326 h 3230963"/>
                <a:gd name="connsiteX17" fmla="*/ 4439755 w 5469486"/>
                <a:gd name="connsiteY17" fmla="*/ 376840 h 3230963"/>
                <a:gd name="connsiteX18" fmla="*/ 3923160 w 5469486"/>
                <a:gd name="connsiteY18" fmla="*/ 28231 h 3230963"/>
                <a:gd name="connsiteX19" fmla="*/ 3214640 w 5469486"/>
                <a:gd name="connsiteY19" fmla="*/ 106034 h 3230963"/>
                <a:gd name="connsiteX20" fmla="*/ 2555795 w 5469486"/>
                <a:gd name="connsiteY20" fmla="*/ 399953 h 3230963"/>
                <a:gd name="connsiteX21" fmla="*/ 2376131 w 5469486"/>
                <a:gd name="connsiteY21" fmla="*/ 221479 h 3230963"/>
                <a:gd name="connsiteX22" fmla="*/ 2025862 w 5469486"/>
                <a:gd name="connsiteY22" fmla="*/ 0 h 3230963"/>
                <a:gd name="connsiteX23" fmla="*/ 1291478 w 5469486"/>
                <a:gd name="connsiteY23" fmla="*/ 329184 h 3230963"/>
                <a:gd name="connsiteX24" fmla="*/ 1321264 w 5469486"/>
                <a:gd name="connsiteY24" fmla="*/ 1025320 h 3230963"/>
                <a:gd name="connsiteX25" fmla="*/ 610954 w 5469486"/>
                <a:gd name="connsiteY25" fmla="*/ 592124 h 323096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</a:cxnLst>
              <a:rect l="l" t="t" r="r" b="b"/>
              <a:pathLst>
                <a:path w="5469486" h="3230963">
                  <a:moveTo>
                    <a:pt x="610954" y="592124"/>
                  </a:moveTo>
                  <a:lnTo>
                    <a:pt x="0" y="780963"/>
                  </a:lnTo>
                  <a:lnTo>
                    <a:pt x="12748" y="2350877"/>
                  </a:lnTo>
                  <a:lnTo>
                    <a:pt x="790260" y="2583083"/>
                  </a:lnTo>
                  <a:lnTo>
                    <a:pt x="1085724" y="2279515"/>
                  </a:lnTo>
                  <a:lnTo>
                    <a:pt x="1405139" y="2233049"/>
                  </a:lnTo>
                  <a:lnTo>
                    <a:pt x="2379343" y="2810518"/>
                  </a:lnTo>
                  <a:lnTo>
                    <a:pt x="3411100" y="3227748"/>
                  </a:lnTo>
                  <a:lnTo>
                    <a:pt x="3665349" y="3230963"/>
                  </a:lnTo>
                  <a:lnTo>
                    <a:pt x="4290003" y="3002927"/>
                  </a:lnTo>
                  <a:lnTo>
                    <a:pt x="4673750" y="2744516"/>
                  </a:lnTo>
                  <a:lnTo>
                    <a:pt x="5469486" y="1993213"/>
                  </a:lnTo>
                  <a:lnTo>
                    <a:pt x="5446969" y="1105493"/>
                  </a:lnTo>
                  <a:lnTo>
                    <a:pt x="5088473" y="440810"/>
                  </a:lnTo>
                  <a:lnTo>
                    <a:pt x="4758215" y="177397"/>
                  </a:lnTo>
                  <a:lnTo>
                    <a:pt x="4570692" y="222553"/>
                  </a:lnTo>
                  <a:lnTo>
                    <a:pt x="4459175" y="265326"/>
                  </a:lnTo>
                  <a:lnTo>
                    <a:pt x="4439755" y="376840"/>
                  </a:lnTo>
                  <a:lnTo>
                    <a:pt x="3923160" y="28231"/>
                  </a:lnTo>
                  <a:lnTo>
                    <a:pt x="3214640" y="106034"/>
                  </a:lnTo>
                  <a:lnTo>
                    <a:pt x="2555795" y="399953"/>
                  </a:lnTo>
                  <a:lnTo>
                    <a:pt x="2376131" y="221479"/>
                  </a:lnTo>
                  <a:lnTo>
                    <a:pt x="2025862" y="0"/>
                  </a:lnTo>
                  <a:lnTo>
                    <a:pt x="1291478" y="329184"/>
                  </a:lnTo>
                  <a:lnTo>
                    <a:pt x="1321264" y="1025320"/>
                  </a:lnTo>
                  <a:lnTo>
                    <a:pt x="610954" y="592124"/>
                  </a:lnTo>
                  <a:close/>
                </a:path>
              </a:pathLst>
            </a:custGeom>
            <a:solidFill>
              <a:srgbClr val="70AD47">
                <a:lumMod val="75000"/>
              </a:srgb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26" name="Freeform 24">
              <a:extLst>
                <a:ext uri="{FF2B5EF4-FFF2-40B4-BE49-F238E27FC236}">
                  <a16:creationId xmlns:a16="http://schemas.microsoft.com/office/drawing/2014/main" id="{E591570E-D8D6-5323-FCAC-B1308B2F20FF}"/>
                </a:ext>
              </a:extLst>
            </xdr:cNvPr>
            <xdr:cNvSpPr/>
          </xdr:nvSpPr>
          <xdr:spPr>
            <a:xfrm>
              <a:off x="1485889" y="738795"/>
              <a:ext cx="9737201" cy="5520441"/>
            </a:xfrm>
            <a:custGeom>
              <a:avLst/>
              <a:gdLst>
                <a:gd name="connsiteX0" fmla="*/ 2198914 w 4942114"/>
                <a:gd name="connsiteY0" fmla="*/ 438150 h 2773136"/>
                <a:gd name="connsiteX1" fmla="*/ 3001736 w 4942114"/>
                <a:gd name="connsiteY1" fmla="*/ 32658 h 2773136"/>
                <a:gd name="connsiteX2" fmla="*/ 3559628 w 4942114"/>
                <a:gd name="connsiteY2" fmla="*/ 0 h 2773136"/>
                <a:gd name="connsiteX3" fmla="*/ 3962400 w 4942114"/>
                <a:gd name="connsiteY3" fmla="*/ 244929 h 2773136"/>
                <a:gd name="connsiteX4" fmla="*/ 4346121 w 4942114"/>
                <a:gd name="connsiteY4" fmla="*/ 729343 h 2773136"/>
                <a:gd name="connsiteX5" fmla="*/ 4343400 w 4942114"/>
                <a:gd name="connsiteY5" fmla="*/ 963386 h 2773136"/>
                <a:gd name="connsiteX6" fmla="*/ 4370614 w 4942114"/>
                <a:gd name="connsiteY6" fmla="*/ 887186 h 2773136"/>
                <a:gd name="connsiteX7" fmla="*/ 4340678 w 4942114"/>
                <a:gd name="connsiteY7" fmla="*/ 302079 h 2773136"/>
                <a:gd name="connsiteX8" fmla="*/ 4389664 w 4942114"/>
                <a:gd name="connsiteY8" fmla="*/ 138793 h 2773136"/>
                <a:gd name="connsiteX9" fmla="*/ 4629150 w 4942114"/>
                <a:gd name="connsiteY9" fmla="*/ 329293 h 2773136"/>
                <a:gd name="connsiteX10" fmla="*/ 4925786 w 4942114"/>
                <a:gd name="connsiteY10" fmla="*/ 824593 h 2773136"/>
                <a:gd name="connsiteX11" fmla="*/ 4942114 w 4942114"/>
                <a:gd name="connsiteY11" fmla="*/ 1436915 h 2773136"/>
                <a:gd name="connsiteX12" fmla="*/ 4890407 w 4942114"/>
                <a:gd name="connsiteY12" fmla="*/ 1738993 h 2773136"/>
                <a:gd name="connsiteX13" fmla="*/ 4242707 w 4942114"/>
                <a:gd name="connsiteY13" fmla="*/ 2275115 h 2773136"/>
                <a:gd name="connsiteX14" fmla="*/ 3766457 w 4942114"/>
                <a:gd name="connsiteY14" fmla="*/ 2558143 h 2773136"/>
                <a:gd name="connsiteX15" fmla="*/ 3243943 w 4942114"/>
                <a:gd name="connsiteY15" fmla="*/ 2743200 h 2773136"/>
                <a:gd name="connsiteX16" fmla="*/ 3116036 w 4942114"/>
                <a:gd name="connsiteY16" fmla="*/ 2773136 h 2773136"/>
                <a:gd name="connsiteX17" fmla="*/ 2381250 w 4942114"/>
                <a:gd name="connsiteY17" fmla="*/ 2435679 h 2773136"/>
                <a:gd name="connsiteX18" fmla="*/ 1148443 w 4942114"/>
                <a:gd name="connsiteY18" fmla="*/ 1641022 h 2773136"/>
                <a:gd name="connsiteX19" fmla="*/ 810986 w 4942114"/>
                <a:gd name="connsiteY19" fmla="*/ 1684565 h 2773136"/>
                <a:gd name="connsiteX20" fmla="*/ 421821 w 4942114"/>
                <a:gd name="connsiteY20" fmla="*/ 2035629 h 2773136"/>
                <a:gd name="connsiteX21" fmla="*/ 38100 w 4942114"/>
                <a:gd name="connsiteY21" fmla="*/ 1921329 h 2773136"/>
                <a:gd name="connsiteX22" fmla="*/ 32657 w 4942114"/>
                <a:gd name="connsiteY22" fmla="*/ 1741715 h 2773136"/>
                <a:gd name="connsiteX23" fmla="*/ 125186 w 4942114"/>
                <a:gd name="connsiteY23" fmla="*/ 1706336 h 2773136"/>
                <a:gd name="connsiteX24" fmla="*/ 27214 w 4942114"/>
                <a:gd name="connsiteY24" fmla="*/ 1660072 h 2773136"/>
                <a:gd name="connsiteX25" fmla="*/ 24493 w 4942114"/>
                <a:gd name="connsiteY25" fmla="*/ 1521279 h 2773136"/>
                <a:gd name="connsiteX26" fmla="*/ 27214 w 4942114"/>
                <a:gd name="connsiteY26" fmla="*/ 1496786 h 2773136"/>
                <a:gd name="connsiteX27" fmla="*/ 136071 w 4942114"/>
                <a:gd name="connsiteY27" fmla="*/ 1458686 h 2773136"/>
                <a:gd name="connsiteX28" fmla="*/ 19050 w 4942114"/>
                <a:gd name="connsiteY28" fmla="*/ 1420586 h 2773136"/>
                <a:gd name="connsiteX29" fmla="*/ 16328 w 4942114"/>
                <a:gd name="connsiteY29" fmla="*/ 1257300 h 2773136"/>
                <a:gd name="connsiteX30" fmla="*/ 117021 w 4942114"/>
                <a:gd name="connsiteY30" fmla="*/ 1211036 h 2773136"/>
                <a:gd name="connsiteX31" fmla="*/ 8164 w 4942114"/>
                <a:gd name="connsiteY31" fmla="*/ 1175658 h 2773136"/>
                <a:gd name="connsiteX32" fmla="*/ 16328 w 4942114"/>
                <a:gd name="connsiteY32" fmla="*/ 996043 h 2773136"/>
                <a:gd name="connsiteX33" fmla="*/ 122464 w 4942114"/>
                <a:gd name="connsiteY33" fmla="*/ 968829 h 2773136"/>
                <a:gd name="connsiteX34" fmla="*/ 5443 w 4942114"/>
                <a:gd name="connsiteY34" fmla="*/ 922565 h 2773136"/>
                <a:gd name="connsiteX35" fmla="*/ 0 w 4942114"/>
                <a:gd name="connsiteY35" fmla="*/ 781050 h 2773136"/>
                <a:gd name="connsiteX36" fmla="*/ 168728 w 4942114"/>
                <a:gd name="connsiteY36" fmla="*/ 688522 h 2773136"/>
                <a:gd name="connsiteX37" fmla="*/ 171450 w 4942114"/>
                <a:gd name="connsiteY37" fmla="*/ 653143 h 2773136"/>
                <a:gd name="connsiteX38" fmla="*/ 381000 w 4942114"/>
                <a:gd name="connsiteY38" fmla="*/ 642258 h 2773136"/>
                <a:gd name="connsiteX39" fmla="*/ 381000 w 4942114"/>
                <a:gd name="connsiteY39" fmla="*/ 707572 h 2773136"/>
                <a:gd name="connsiteX40" fmla="*/ 1020536 w 4942114"/>
                <a:gd name="connsiteY40" fmla="*/ 1072243 h 2773136"/>
                <a:gd name="connsiteX41" fmla="*/ 1132114 w 4942114"/>
                <a:gd name="connsiteY41" fmla="*/ 1085850 h 2773136"/>
                <a:gd name="connsiteX42" fmla="*/ 1357993 w 4942114"/>
                <a:gd name="connsiteY42" fmla="*/ 816429 h 2773136"/>
                <a:gd name="connsiteX43" fmla="*/ 1526721 w 4942114"/>
                <a:gd name="connsiteY43" fmla="*/ 751115 h 2773136"/>
                <a:gd name="connsiteX44" fmla="*/ 1355271 w 4942114"/>
                <a:gd name="connsiteY44" fmla="*/ 696686 h 2773136"/>
                <a:gd name="connsiteX45" fmla="*/ 1333500 w 4942114"/>
                <a:gd name="connsiteY45" fmla="*/ 677636 h 2773136"/>
                <a:gd name="connsiteX46" fmla="*/ 1336221 w 4942114"/>
                <a:gd name="connsiteY46" fmla="*/ 489858 h 2773136"/>
                <a:gd name="connsiteX47" fmla="*/ 1499507 w 4942114"/>
                <a:gd name="connsiteY47" fmla="*/ 432708 h 2773136"/>
                <a:gd name="connsiteX48" fmla="*/ 1336221 w 4942114"/>
                <a:gd name="connsiteY48" fmla="*/ 378279 h 2773136"/>
                <a:gd name="connsiteX49" fmla="*/ 1325336 w 4942114"/>
                <a:gd name="connsiteY49" fmla="*/ 345622 h 2773136"/>
                <a:gd name="connsiteX50" fmla="*/ 1328057 w 4942114"/>
                <a:gd name="connsiteY50" fmla="*/ 182336 h 2773136"/>
                <a:gd name="connsiteX51" fmla="*/ 1529443 w 4942114"/>
                <a:gd name="connsiteY51" fmla="*/ 87086 h 2773136"/>
                <a:gd name="connsiteX52" fmla="*/ 1529443 w 4942114"/>
                <a:gd name="connsiteY52" fmla="*/ 38100 h 2773136"/>
                <a:gd name="connsiteX53" fmla="*/ 1839686 w 4942114"/>
                <a:gd name="connsiteY53" fmla="*/ 89808 h 2773136"/>
                <a:gd name="connsiteX54" fmla="*/ 1839686 w 4942114"/>
                <a:gd name="connsiteY54" fmla="*/ 32658 h 2773136"/>
                <a:gd name="connsiteX55" fmla="*/ 1845128 w 4942114"/>
                <a:gd name="connsiteY55" fmla="*/ 179615 h 2773136"/>
                <a:gd name="connsiteX56" fmla="*/ 2106386 w 4942114"/>
                <a:gd name="connsiteY56" fmla="*/ 277586 h 2773136"/>
                <a:gd name="connsiteX57" fmla="*/ 2198914 w 4942114"/>
                <a:gd name="connsiteY57" fmla="*/ 438150 h 2773136"/>
                <a:gd name="connsiteX0" fmla="*/ 2198914 w 4942114"/>
                <a:gd name="connsiteY0" fmla="*/ 438150 h 2773136"/>
                <a:gd name="connsiteX1" fmla="*/ 3001736 w 4942114"/>
                <a:gd name="connsiteY1" fmla="*/ 32658 h 2773136"/>
                <a:gd name="connsiteX2" fmla="*/ 3559628 w 4942114"/>
                <a:gd name="connsiteY2" fmla="*/ 0 h 2773136"/>
                <a:gd name="connsiteX3" fmla="*/ 3962400 w 4942114"/>
                <a:gd name="connsiteY3" fmla="*/ 244929 h 2773136"/>
                <a:gd name="connsiteX4" fmla="*/ 4346121 w 4942114"/>
                <a:gd name="connsiteY4" fmla="*/ 729343 h 2773136"/>
                <a:gd name="connsiteX5" fmla="*/ 4343400 w 4942114"/>
                <a:gd name="connsiteY5" fmla="*/ 963386 h 2773136"/>
                <a:gd name="connsiteX6" fmla="*/ 4370614 w 4942114"/>
                <a:gd name="connsiteY6" fmla="*/ 887186 h 2773136"/>
                <a:gd name="connsiteX7" fmla="*/ 4340678 w 4942114"/>
                <a:gd name="connsiteY7" fmla="*/ 302079 h 2773136"/>
                <a:gd name="connsiteX8" fmla="*/ 4389664 w 4942114"/>
                <a:gd name="connsiteY8" fmla="*/ 138793 h 2773136"/>
                <a:gd name="connsiteX9" fmla="*/ 4629150 w 4942114"/>
                <a:gd name="connsiteY9" fmla="*/ 329293 h 2773136"/>
                <a:gd name="connsiteX10" fmla="*/ 4925786 w 4942114"/>
                <a:gd name="connsiteY10" fmla="*/ 824593 h 2773136"/>
                <a:gd name="connsiteX11" fmla="*/ 4942114 w 4942114"/>
                <a:gd name="connsiteY11" fmla="*/ 1436915 h 2773136"/>
                <a:gd name="connsiteX12" fmla="*/ 4890407 w 4942114"/>
                <a:gd name="connsiteY12" fmla="*/ 1738993 h 2773136"/>
                <a:gd name="connsiteX13" fmla="*/ 4242707 w 4942114"/>
                <a:gd name="connsiteY13" fmla="*/ 2275115 h 2773136"/>
                <a:gd name="connsiteX14" fmla="*/ 3766457 w 4942114"/>
                <a:gd name="connsiteY14" fmla="*/ 2558143 h 2773136"/>
                <a:gd name="connsiteX15" fmla="*/ 3243943 w 4942114"/>
                <a:gd name="connsiteY15" fmla="*/ 2743200 h 2773136"/>
                <a:gd name="connsiteX16" fmla="*/ 3116036 w 4942114"/>
                <a:gd name="connsiteY16" fmla="*/ 2773136 h 2773136"/>
                <a:gd name="connsiteX17" fmla="*/ 2381250 w 4942114"/>
                <a:gd name="connsiteY17" fmla="*/ 2435679 h 2773136"/>
                <a:gd name="connsiteX18" fmla="*/ 1148443 w 4942114"/>
                <a:gd name="connsiteY18" fmla="*/ 1641022 h 2773136"/>
                <a:gd name="connsiteX19" fmla="*/ 810986 w 4942114"/>
                <a:gd name="connsiteY19" fmla="*/ 1684565 h 2773136"/>
                <a:gd name="connsiteX20" fmla="*/ 421821 w 4942114"/>
                <a:gd name="connsiteY20" fmla="*/ 2035629 h 2773136"/>
                <a:gd name="connsiteX21" fmla="*/ 38100 w 4942114"/>
                <a:gd name="connsiteY21" fmla="*/ 1921329 h 2773136"/>
                <a:gd name="connsiteX22" fmla="*/ 32657 w 4942114"/>
                <a:gd name="connsiteY22" fmla="*/ 1741715 h 2773136"/>
                <a:gd name="connsiteX23" fmla="*/ 125186 w 4942114"/>
                <a:gd name="connsiteY23" fmla="*/ 1706336 h 2773136"/>
                <a:gd name="connsiteX24" fmla="*/ 27214 w 4942114"/>
                <a:gd name="connsiteY24" fmla="*/ 1660072 h 2773136"/>
                <a:gd name="connsiteX25" fmla="*/ 24493 w 4942114"/>
                <a:gd name="connsiteY25" fmla="*/ 1521279 h 2773136"/>
                <a:gd name="connsiteX26" fmla="*/ 27214 w 4942114"/>
                <a:gd name="connsiteY26" fmla="*/ 1496786 h 2773136"/>
                <a:gd name="connsiteX27" fmla="*/ 136071 w 4942114"/>
                <a:gd name="connsiteY27" fmla="*/ 1458686 h 2773136"/>
                <a:gd name="connsiteX28" fmla="*/ 19050 w 4942114"/>
                <a:gd name="connsiteY28" fmla="*/ 1420586 h 2773136"/>
                <a:gd name="connsiteX29" fmla="*/ 16328 w 4942114"/>
                <a:gd name="connsiteY29" fmla="*/ 1257300 h 2773136"/>
                <a:gd name="connsiteX30" fmla="*/ 117021 w 4942114"/>
                <a:gd name="connsiteY30" fmla="*/ 1211036 h 2773136"/>
                <a:gd name="connsiteX31" fmla="*/ 8164 w 4942114"/>
                <a:gd name="connsiteY31" fmla="*/ 1175658 h 2773136"/>
                <a:gd name="connsiteX32" fmla="*/ 16328 w 4942114"/>
                <a:gd name="connsiteY32" fmla="*/ 996043 h 2773136"/>
                <a:gd name="connsiteX33" fmla="*/ 5443 w 4942114"/>
                <a:gd name="connsiteY33" fmla="*/ 922565 h 2773136"/>
                <a:gd name="connsiteX34" fmla="*/ 0 w 4942114"/>
                <a:gd name="connsiteY34" fmla="*/ 781050 h 2773136"/>
                <a:gd name="connsiteX35" fmla="*/ 168728 w 4942114"/>
                <a:gd name="connsiteY35" fmla="*/ 688522 h 2773136"/>
                <a:gd name="connsiteX36" fmla="*/ 171450 w 4942114"/>
                <a:gd name="connsiteY36" fmla="*/ 653143 h 2773136"/>
                <a:gd name="connsiteX37" fmla="*/ 381000 w 4942114"/>
                <a:gd name="connsiteY37" fmla="*/ 642258 h 2773136"/>
                <a:gd name="connsiteX38" fmla="*/ 381000 w 4942114"/>
                <a:gd name="connsiteY38" fmla="*/ 707572 h 2773136"/>
                <a:gd name="connsiteX39" fmla="*/ 1020536 w 4942114"/>
                <a:gd name="connsiteY39" fmla="*/ 1072243 h 2773136"/>
                <a:gd name="connsiteX40" fmla="*/ 1132114 w 4942114"/>
                <a:gd name="connsiteY40" fmla="*/ 1085850 h 2773136"/>
                <a:gd name="connsiteX41" fmla="*/ 1357993 w 4942114"/>
                <a:gd name="connsiteY41" fmla="*/ 816429 h 2773136"/>
                <a:gd name="connsiteX42" fmla="*/ 1526721 w 4942114"/>
                <a:gd name="connsiteY42" fmla="*/ 751115 h 2773136"/>
                <a:gd name="connsiteX43" fmla="*/ 1355271 w 4942114"/>
                <a:gd name="connsiteY43" fmla="*/ 696686 h 2773136"/>
                <a:gd name="connsiteX44" fmla="*/ 1333500 w 4942114"/>
                <a:gd name="connsiteY44" fmla="*/ 677636 h 2773136"/>
                <a:gd name="connsiteX45" fmla="*/ 1336221 w 4942114"/>
                <a:gd name="connsiteY45" fmla="*/ 489858 h 2773136"/>
                <a:gd name="connsiteX46" fmla="*/ 1499507 w 4942114"/>
                <a:gd name="connsiteY46" fmla="*/ 432708 h 2773136"/>
                <a:gd name="connsiteX47" fmla="*/ 1336221 w 4942114"/>
                <a:gd name="connsiteY47" fmla="*/ 378279 h 2773136"/>
                <a:gd name="connsiteX48" fmla="*/ 1325336 w 4942114"/>
                <a:gd name="connsiteY48" fmla="*/ 345622 h 2773136"/>
                <a:gd name="connsiteX49" fmla="*/ 1328057 w 4942114"/>
                <a:gd name="connsiteY49" fmla="*/ 182336 h 2773136"/>
                <a:gd name="connsiteX50" fmla="*/ 1529443 w 4942114"/>
                <a:gd name="connsiteY50" fmla="*/ 87086 h 2773136"/>
                <a:gd name="connsiteX51" fmla="*/ 1529443 w 4942114"/>
                <a:gd name="connsiteY51" fmla="*/ 38100 h 2773136"/>
                <a:gd name="connsiteX52" fmla="*/ 1839686 w 4942114"/>
                <a:gd name="connsiteY52" fmla="*/ 89808 h 2773136"/>
                <a:gd name="connsiteX53" fmla="*/ 1839686 w 4942114"/>
                <a:gd name="connsiteY53" fmla="*/ 32658 h 2773136"/>
                <a:gd name="connsiteX54" fmla="*/ 1845128 w 4942114"/>
                <a:gd name="connsiteY54" fmla="*/ 179615 h 2773136"/>
                <a:gd name="connsiteX55" fmla="*/ 2106386 w 4942114"/>
                <a:gd name="connsiteY55" fmla="*/ 277586 h 2773136"/>
                <a:gd name="connsiteX56" fmla="*/ 2198914 w 4942114"/>
                <a:gd name="connsiteY56" fmla="*/ 438150 h 2773136"/>
                <a:gd name="connsiteX0" fmla="*/ 2198914 w 4942114"/>
                <a:gd name="connsiteY0" fmla="*/ 438150 h 2773136"/>
                <a:gd name="connsiteX1" fmla="*/ 3001736 w 4942114"/>
                <a:gd name="connsiteY1" fmla="*/ 32658 h 2773136"/>
                <a:gd name="connsiteX2" fmla="*/ 3559628 w 4942114"/>
                <a:gd name="connsiteY2" fmla="*/ 0 h 2773136"/>
                <a:gd name="connsiteX3" fmla="*/ 3962400 w 4942114"/>
                <a:gd name="connsiteY3" fmla="*/ 244929 h 2773136"/>
                <a:gd name="connsiteX4" fmla="*/ 4346121 w 4942114"/>
                <a:gd name="connsiteY4" fmla="*/ 729343 h 2773136"/>
                <a:gd name="connsiteX5" fmla="*/ 4343400 w 4942114"/>
                <a:gd name="connsiteY5" fmla="*/ 963386 h 2773136"/>
                <a:gd name="connsiteX6" fmla="*/ 4370614 w 4942114"/>
                <a:gd name="connsiteY6" fmla="*/ 887186 h 2773136"/>
                <a:gd name="connsiteX7" fmla="*/ 4340678 w 4942114"/>
                <a:gd name="connsiteY7" fmla="*/ 302079 h 2773136"/>
                <a:gd name="connsiteX8" fmla="*/ 4389664 w 4942114"/>
                <a:gd name="connsiteY8" fmla="*/ 138793 h 2773136"/>
                <a:gd name="connsiteX9" fmla="*/ 4629150 w 4942114"/>
                <a:gd name="connsiteY9" fmla="*/ 329293 h 2773136"/>
                <a:gd name="connsiteX10" fmla="*/ 4925786 w 4942114"/>
                <a:gd name="connsiteY10" fmla="*/ 824593 h 2773136"/>
                <a:gd name="connsiteX11" fmla="*/ 4942114 w 4942114"/>
                <a:gd name="connsiteY11" fmla="*/ 1436915 h 2773136"/>
                <a:gd name="connsiteX12" fmla="*/ 4890407 w 4942114"/>
                <a:gd name="connsiteY12" fmla="*/ 1738993 h 2773136"/>
                <a:gd name="connsiteX13" fmla="*/ 4242707 w 4942114"/>
                <a:gd name="connsiteY13" fmla="*/ 2275115 h 2773136"/>
                <a:gd name="connsiteX14" fmla="*/ 3766457 w 4942114"/>
                <a:gd name="connsiteY14" fmla="*/ 2558143 h 2773136"/>
                <a:gd name="connsiteX15" fmla="*/ 3243943 w 4942114"/>
                <a:gd name="connsiteY15" fmla="*/ 2743200 h 2773136"/>
                <a:gd name="connsiteX16" fmla="*/ 3116036 w 4942114"/>
                <a:gd name="connsiteY16" fmla="*/ 2773136 h 2773136"/>
                <a:gd name="connsiteX17" fmla="*/ 2381250 w 4942114"/>
                <a:gd name="connsiteY17" fmla="*/ 2435679 h 2773136"/>
                <a:gd name="connsiteX18" fmla="*/ 1148443 w 4942114"/>
                <a:gd name="connsiteY18" fmla="*/ 1641022 h 2773136"/>
                <a:gd name="connsiteX19" fmla="*/ 810986 w 4942114"/>
                <a:gd name="connsiteY19" fmla="*/ 1684565 h 2773136"/>
                <a:gd name="connsiteX20" fmla="*/ 421821 w 4942114"/>
                <a:gd name="connsiteY20" fmla="*/ 2035629 h 2773136"/>
                <a:gd name="connsiteX21" fmla="*/ 38100 w 4942114"/>
                <a:gd name="connsiteY21" fmla="*/ 1921329 h 2773136"/>
                <a:gd name="connsiteX22" fmla="*/ 32657 w 4942114"/>
                <a:gd name="connsiteY22" fmla="*/ 1741715 h 2773136"/>
                <a:gd name="connsiteX23" fmla="*/ 125186 w 4942114"/>
                <a:gd name="connsiteY23" fmla="*/ 1706336 h 2773136"/>
                <a:gd name="connsiteX24" fmla="*/ 27214 w 4942114"/>
                <a:gd name="connsiteY24" fmla="*/ 1660072 h 2773136"/>
                <a:gd name="connsiteX25" fmla="*/ 24493 w 4942114"/>
                <a:gd name="connsiteY25" fmla="*/ 1521279 h 2773136"/>
                <a:gd name="connsiteX26" fmla="*/ 27214 w 4942114"/>
                <a:gd name="connsiteY26" fmla="*/ 1496786 h 2773136"/>
                <a:gd name="connsiteX27" fmla="*/ 136071 w 4942114"/>
                <a:gd name="connsiteY27" fmla="*/ 1458686 h 2773136"/>
                <a:gd name="connsiteX28" fmla="*/ 19050 w 4942114"/>
                <a:gd name="connsiteY28" fmla="*/ 1420586 h 2773136"/>
                <a:gd name="connsiteX29" fmla="*/ 16328 w 4942114"/>
                <a:gd name="connsiteY29" fmla="*/ 1257300 h 2773136"/>
                <a:gd name="connsiteX30" fmla="*/ 117021 w 4942114"/>
                <a:gd name="connsiteY30" fmla="*/ 1211036 h 2773136"/>
                <a:gd name="connsiteX31" fmla="*/ 8164 w 4942114"/>
                <a:gd name="connsiteY31" fmla="*/ 1175658 h 2773136"/>
                <a:gd name="connsiteX32" fmla="*/ 16328 w 4942114"/>
                <a:gd name="connsiteY32" fmla="*/ 996043 h 2773136"/>
                <a:gd name="connsiteX33" fmla="*/ 0 w 4942114"/>
                <a:gd name="connsiteY33" fmla="*/ 781050 h 2773136"/>
                <a:gd name="connsiteX34" fmla="*/ 168728 w 4942114"/>
                <a:gd name="connsiteY34" fmla="*/ 688522 h 2773136"/>
                <a:gd name="connsiteX35" fmla="*/ 171450 w 4942114"/>
                <a:gd name="connsiteY35" fmla="*/ 653143 h 2773136"/>
                <a:gd name="connsiteX36" fmla="*/ 381000 w 4942114"/>
                <a:gd name="connsiteY36" fmla="*/ 642258 h 2773136"/>
                <a:gd name="connsiteX37" fmla="*/ 381000 w 4942114"/>
                <a:gd name="connsiteY37" fmla="*/ 707572 h 2773136"/>
                <a:gd name="connsiteX38" fmla="*/ 1020536 w 4942114"/>
                <a:gd name="connsiteY38" fmla="*/ 1072243 h 2773136"/>
                <a:gd name="connsiteX39" fmla="*/ 1132114 w 4942114"/>
                <a:gd name="connsiteY39" fmla="*/ 1085850 h 2773136"/>
                <a:gd name="connsiteX40" fmla="*/ 1357993 w 4942114"/>
                <a:gd name="connsiteY40" fmla="*/ 816429 h 2773136"/>
                <a:gd name="connsiteX41" fmla="*/ 1526721 w 4942114"/>
                <a:gd name="connsiteY41" fmla="*/ 751115 h 2773136"/>
                <a:gd name="connsiteX42" fmla="*/ 1355271 w 4942114"/>
                <a:gd name="connsiteY42" fmla="*/ 696686 h 2773136"/>
                <a:gd name="connsiteX43" fmla="*/ 1333500 w 4942114"/>
                <a:gd name="connsiteY43" fmla="*/ 677636 h 2773136"/>
                <a:gd name="connsiteX44" fmla="*/ 1336221 w 4942114"/>
                <a:gd name="connsiteY44" fmla="*/ 489858 h 2773136"/>
                <a:gd name="connsiteX45" fmla="*/ 1499507 w 4942114"/>
                <a:gd name="connsiteY45" fmla="*/ 432708 h 2773136"/>
                <a:gd name="connsiteX46" fmla="*/ 1336221 w 4942114"/>
                <a:gd name="connsiteY46" fmla="*/ 378279 h 2773136"/>
                <a:gd name="connsiteX47" fmla="*/ 1325336 w 4942114"/>
                <a:gd name="connsiteY47" fmla="*/ 345622 h 2773136"/>
                <a:gd name="connsiteX48" fmla="*/ 1328057 w 4942114"/>
                <a:gd name="connsiteY48" fmla="*/ 182336 h 2773136"/>
                <a:gd name="connsiteX49" fmla="*/ 1529443 w 4942114"/>
                <a:gd name="connsiteY49" fmla="*/ 87086 h 2773136"/>
                <a:gd name="connsiteX50" fmla="*/ 1529443 w 4942114"/>
                <a:gd name="connsiteY50" fmla="*/ 38100 h 2773136"/>
                <a:gd name="connsiteX51" fmla="*/ 1839686 w 4942114"/>
                <a:gd name="connsiteY51" fmla="*/ 89808 h 2773136"/>
                <a:gd name="connsiteX52" fmla="*/ 1839686 w 4942114"/>
                <a:gd name="connsiteY52" fmla="*/ 32658 h 2773136"/>
                <a:gd name="connsiteX53" fmla="*/ 1845128 w 4942114"/>
                <a:gd name="connsiteY53" fmla="*/ 179615 h 2773136"/>
                <a:gd name="connsiteX54" fmla="*/ 2106386 w 4942114"/>
                <a:gd name="connsiteY54" fmla="*/ 277586 h 2773136"/>
                <a:gd name="connsiteX55" fmla="*/ 2198914 w 4942114"/>
                <a:gd name="connsiteY55" fmla="*/ 438150 h 2773136"/>
                <a:gd name="connsiteX0" fmla="*/ 2198914 w 4942114"/>
                <a:gd name="connsiteY0" fmla="*/ 438150 h 2773136"/>
                <a:gd name="connsiteX1" fmla="*/ 3001736 w 4942114"/>
                <a:gd name="connsiteY1" fmla="*/ 32658 h 2773136"/>
                <a:gd name="connsiteX2" fmla="*/ 3559628 w 4942114"/>
                <a:gd name="connsiteY2" fmla="*/ 0 h 2773136"/>
                <a:gd name="connsiteX3" fmla="*/ 3962400 w 4942114"/>
                <a:gd name="connsiteY3" fmla="*/ 244929 h 2773136"/>
                <a:gd name="connsiteX4" fmla="*/ 4346121 w 4942114"/>
                <a:gd name="connsiteY4" fmla="*/ 729343 h 2773136"/>
                <a:gd name="connsiteX5" fmla="*/ 4343400 w 4942114"/>
                <a:gd name="connsiteY5" fmla="*/ 963386 h 2773136"/>
                <a:gd name="connsiteX6" fmla="*/ 4370614 w 4942114"/>
                <a:gd name="connsiteY6" fmla="*/ 887186 h 2773136"/>
                <a:gd name="connsiteX7" fmla="*/ 4340678 w 4942114"/>
                <a:gd name="connsiteY7" fmla="*/ 302079 h 2773136"/>
                <a:gd name="connsiteX8" fmla="*/ 4389664 w 4942114"/>
                <a:gd name="connsiteY8" fmla="*/ 138793 h 2773136"/>
                <a:gd name="connsiteX9" fmla="*/ 4629150 w 4942114"/>
                <a:gd name="connsiteY9" fmla="*/ 329293 h 2773136"/>
                <a:gd name="connsiteX10" fmla="*/ 4925786 w 4942114"/>
                <a:gd name="connsiteY10" fmla="*/ 824593 h 2773136"/>
                <a:gd name="connsiteX11" fmla="*/ 4942114 w 4942114"/>
                <a:gd name="connsiteY11" fmla="*/ 1436915 h 2773136"/>
                <a:gd name="connsiteX12" fmla="*/ 4890407 w 4942114"/>
                <a:gd name="connsiteY12" fmla="*/ 1738993 h 2773136"/>
                <a:gd name="connsiteX13" fmla="*/ 4242707 w 4942114"/>
                <a:gd name="connsiteY13" fmla="*/ 2275115 h 2773136"/>
                <a:gd name="connsiteX14" fmla="*/ 3766457 w 4942114"/>
                <a:gd name="connsiteY14" fmla="*/ 2558143 h 2773136"/>
                <a:gd name="connsiteX15" fmla="*/ 3243943 w 4942114"/>
                <a:gd name="connsiteY15" fmla="*/ 2743200 h 2773136"/>
                <a:gd name="connsiteX16" fmla="*/ 3116036 w 4942114"/>
                <a:gd name="connsiteY16" fmla="*/ 2773136 h 2773136"/>
                <a:gd name="connsiteX17" fmla="*/ 2381250 w 4942114"/>
                <a:gd name="connsiteY17" fmla="*/ 2435679 h 2773136"/>
                <a:gd name="connsiteX18" fmla="*/ 1148443 w 4942114"/>
                <a:gd name="connsiteY18" fmla="*/ 1641022 h 2773136"/>
                <a:gd name="connsiteX19" fmla="*/ 810986 w 4942114"/>
                <a:gd name="connsiteY19" fmla="*/ 1684565 h 2773136"/>
                <a:gd name="connsiteX20" fmla="*/ 421821 w 4942114"/>
                <a:gd name="connsiteY20" fmla="*/ 2035629 h 2773136"/>
                <a:gd name="connsiteX21" fmla="*/ 38100 w 4942114"/>
                <a:gd name="connsiteY21" fmla="*/ 1921329 h 2773136"/>
                <a:gd name="connsiteX22" fmla="*/ 32657 w 4942114"/>
                <a:gd name="connsiteY22" fmla="*/ 1741715 h 2773136"/>
                <a:gd name="connsiteX23" fmla="*/ 125186 w 4942114"/>
                <a:gd name="connsiteY23" fmla="*/ 1706336 h 2773136"/>
                <a:gd name="connsiteX24" fmla="*/ 27214 w 4942114"/>
                <a:gd name="connsiteY24" fmla="*/ 1660072 h 2773136"/>
                <a:gd name="connsiteX25" fmla="*/ 24493 w 4942114"/>
                <a:gd name="connsiteY25" fmla="*/ 1521279 h 2773136"/>
                <a:gd name="connsiteX26" fmla="*/ 27214 w 4942114"/>
                <a:gd name="connsiteY26" fmla="*/ 1496786 h 2773136"/>
                <a:gd name="connsiteX27" fmla="*/ 136071 w 4942114"/>
                <a:gd name="connsiteY27" fmla="*/ 1458686 h 2773136"/>
                <a:gd name="connsiteX28" fmla="*/ 19050 w 4942114"/>
                <a:gd name="connsiteY28" fmla="*/ 1420586 h 2773136"/>
                <a:gd name="connsiteX29" fmla="*/ 16328 w 4942114"/>
                <a:gd name="connsiteY29" fmla="*/ 1257300 h 2773136"/>
                <a:gd name="connsiteX30" fmla="*/ 117021 w 4942114"/>
                <a:gd name="connsiteY30" fmla="*/ 1211036 h 2773136"/>
                <a:gd name="connsiteX31" fmla="*/ 8164 w 4942114"/>
                <a:gd name="connsiteY31" fmla="*/ 1175658 h 2773136"/>
                <a:gd name="connsiteX32" fmla="*/ 0 w 4942114"/>
                <a:gd name="connsiteY32" fmla="*/ 781050 h 2773136"/>
                <a:gd name="connsiteX33" fmla="*/ 168728 w 4942114"/>
                <a:gd name="connsiteY33" fmla="*/ 688522 h 2773136"/>
                <a:gd name="connsiteX34" fmla="*/ 171450 w 4942114"/>
                <a:gd name="connsiteY34" fmla="*/ 653143 h 2773136"/>
                <a:gd name="connsiteX35" fmla="*/ 381000 w 4942114"/>
                <a:gd name="connsiteY35" fmla="*/ 642258 h 2773136"/>
                <a:gd name="connsiteX36" fmla="*/ 381000 w 4942114"/>
                <a:gd name="connsiteY36" fmla="*/ 707572 h 2773136"/>
                <a:gd name="connsiteX37" fmla="*/ 1020536 w 4942114"/>
                <a:gd name="connsiteY37" fmla="*/ 1072243 h 2773136"/>
                <a:gd name="connsiteX38" fmla="*/ 1132114 w 4942114"/>
                <a:gd name="connsiteY38" fmla="*/ 1085850 h 2773136"/>
                <a:gd name="connsiteX39" fmla="*/ 1357993 w 4942114"/>
                <a:gd name="connsiteY39" fmla="*/ 816429 h 2773136"/>
                <a:gd name="connsiteX40" fmla="*/ 1526721 w 4942114"/>
                <a:gd name="connsiteY40" fmla="*/ 751115 h 2773136"/>
                <a:gd name="connsiteX41" fmla="*/ 1355271 w 4942114"/>
                <a:gd name="connsiteY41" fmla="*/ 696686 h 2773136"/>
                <a:gd name="connsiteX42" fmla="*/ 1333500 w 4942114"/>
                <a:gd name="connsiteY42" fmla="*/ 677636 h 2773136"/>
                <a:gd name="connsiteX43" fmla="*/ 1336221 w 4942114"/>
                <a:gd name="connsiteY43" fmla="*/ 489858 h 2773136"/>
                <a:gd name="connsiteX44" fmla="*/ 1499507 w 4942114"/>
                <a:gd name="connsiteY44" fmla="*/ 432708 h 2773136"/>
                <a:gd name="connsiteX45" fmla="*/ 1336221 w 4942114"/>
                <a:gd name="connsiteY45" fmla="*/ 378279 h 2773136"/>
                <a:gd name="connsiteX46" fmla="*/ 1325336 w 4942114"/>
                <a:gd name="connsiteY46" fmla="*/ 345622 h 2773136"/>
                <a:gd name="connsiteX47" fmla="*/ 1328057 w 4942114"/>
                <a:gd name="connsiteY47" fmla="*/ 182336 h 2773136"/>
                <a:gd name="connsiteX48" fmla="*/ 1529443 w 4942114"/>
                <a:gd name="connsiteY48" fmla="*/ 87086 h 2773136"/>
                <a:gd name="connsiteX49" fmla="*/ 1529443 w 4942114"/>
                <a:gd name="connsiteY49" fmla="*/ 38100 h 2773136"/>
                <a:gd name="connsiteX50" fmla="*/ 1839686 w 4942114"/>
                <a:gd name="connsiteY50" fmla="*/ 89808 h 2773136"/>
                <a:gd name="connsiteX51" fmla="*/ 1839686 w 4942114"/>
                <a:gd name="connsiteY51" fmla="*/ 32658 h 2773136"/>
                <a:gd name="connsiteX52" fmla="*/ 1845128 w 4942114"/>
                <a:gd name="connsiteY52" fmla="*/ 179615 h 2773136"/>
                <a:gd name="connsiteX53" fmla="*/ 2106386 w 4942114"/>
                <a:gd name="connsiteY53" fmla="*/ 277586 h 2773136"/>
                <a:gd name="connsiteX54" fmla="*/ 2198914 w 4942114"/>
                <a:gd name="connsiteY54" fmla="*/ 438150 h 2773136"/>
                <a:gd name="connsiteX0" fmla="*/ 2198914 w 4942114"/>
                <a:gd name="connsiteY0" fmla="*/ 438150 h 2773136"/>
                <a:gd name="connsiteX1" fmla="*/ 3001736 w 4942114"/>
                <a:gd name="connsiteY1" fmla="*/ 32658 h 2773136"/>
                <a:gd name="connsiteX2" fmla="*/ 3559628 w 4942114"/>
                <a:gd name="connsiteY2" fmla="*/ 0 h 2773136"/>
                <a:gd name="connsiteX3" fmla="*/ 3962400 w 4942114"/>
                <a:gd name="connsiteY3" fmla="*/ 244929 h 2773136"/>
                <a:gd name="connsiteX4" fmla="*/ 4346121 w 4942114"/>
                <a:gd name="connsiteY4" fmla="*/ 729343 h 2773136"/>
                <a:gd name="connsiteX5" fmla="*/ 4343400 w 4942114"/>
                <a:gd name="connsiteY5" fmla="*/ 963386 h 2773136"/>
                <a:gd name="connsiteX6" fmla="*/ 4370614 w 4942114"/>
                <a:gd name="connsiteY6" fmla="*/ 887186 h 2773136"/>
                <a:gd name="connsiteX7" fmla="*/ 4340678 w 4942114"/>
                <a:gd name="connsiteY7" fmla="*/ 302079 h 2773136"/>
                <a:gd name="connsiteX8" fmla="*/ 4389664 w 4942114"/>
                <a:gd name="connsiteY8" fmla="*/ 138793 h 2773136"/>
                <a:gd name="connsiteX9" fmla="*/ 4629150 w 4942114"/>
                <a:gd name="connsiteY9" fmla="*/ 329293 h 2773136"/>
                <a:gd name="connsiteX10" fmla="*/ 4925786 w 4942114"/>
                <a:gd name="connsiteY10" fmla="*/ 824593 h 2773136"/>
                <a:gd name="connsiteX11" fmla="*/ 4942114 w 4942114"/>
                <a:gd name="connsiteY11" fmla="*/ 1436915 h 2773136"/>
                <a:gd name="connsiteX12" fmla="*/ 4890407 w 4942114"/>
                <a:gd name="connsiteY12" fmla="*/ 1738993 h 2773136"/>
                <a:gd name="connsiteX13" fmla="*/ 4242707 w 4942114"/>
                <a:gd name="connsiteY13" fmla="*/ 2275115 h 2773136"/>
                <a:gd name="connsiteX14" fmla="*/ 3766457 w 4942114"/>
                <a:gd name="connsiteY14" fmla="*/ 2558143 h 2773136"/>
                <a:gd name="connsiteX15" fmla="*/ 3243943 w 4942114"/>
                <a:gd name="connsiteY15" fmla="*/ 2743200 h 2773136"/>
                <a:gd name="connsiteX16" fmla="*/ 3116036 w 4942114"/>
                <a:gd name="connsiteY16" fmla="*/ 2773136 h 2773136"/>
                <a:gd name="connsiteX17" fmla="*/ 2381250 w 4942114"/>
                <a:gd name="connsiteY17" fmla="*/ 2435679 h 2773136"/>
                <a:gd name="connsiteX18" fmla="*/ 1148443 w 4942114"/>
                <a:gd name="connsiteY18" fmla="*/ 1641022 h 2773136"/>
                <a:gd name="connsiteX19" fmla="*/ 810986 w 4942114"/>
                <a:gd name="connsiteY19" fmla="*/ 1684565 h 2773136"/>
                <a:gd name="connsiteX20" fmla="*/ 421821 w 4942114"/>
                <a:gd name="connsiteY20" fmla="*/ 2035629 h 2773136"/>
                <a:gd name="connsiteX21" fmla="*/ 38100 w 4942114"/>
                <a:gd name="connsiteY21" fmla="*/ 1921329 h 2773136"/>
                <a:gd name="connsiteX22" fmla="*/ 32657 w 4942114"/>
                <a:gd name="connsiteY22" fmla="*/ 1741715 h 2773136"/>
                <a:gd name="connsiteX23" fmla="*/ 125186 w 4942114"/>
                <a:gd name="connsiteY23" fmla="*/ 1706336 h 2773136"/>
                <a:gd name="connsiteX24" fmla="*/ 27214 w 4942114"/>
                <a:gd name="connsiteY24" fmla="*/ 1660072 h 2773136"/>
                <a:gd name="connsiteX25" fmla="*/ 24493 w 4942114"/>
                <a:gd name="connsiteY25" fmla="*/ 1521279 h 2773136"/>
                <a:gd name="connsiteX26" fmla="*/ 27214 w 4942114"/>
                <a:gd name="connsiteY26" fmla="*/ 1496786 h 2773136"/>
                <a:gd name="connsiteX27" fmla="*/ 136071 w 4942114"/>
                <a:gd name="connsiteY27" fmla="*/ 1458686 h 2773136"/>
                <a:gd name="connsiteX28" fmla="*/ 19050 w 4942114"/>
                <a:gd name="connsiteY28" fmla="*/ 1420586 h 2773136"/>
                <a:gd name="connsiteX29" fmla="*/ 16328 w 4942114"/>
                <a:gd name="connsiteY29" fmla="*/ 1257300 h 2773136"/>
                <a:gd name="connsiteX30" fmla="*/ 8164 w 4942114"/>
                <a:gd name="connsiteY30" fmla="*/ 1175658 h 2773136"/>
                <a:gd name="connsiteX31" fmla="*/ 0 w 4942114"/>
                <a:gd name="connsiteY31" fmla="*/ 781050 h 2773136"/>
                <a:gd name="connsiteX32" fmla="*/ 168728 w 4942114"/>
                <a:gd name="connsiteY32" fmla="*/ 688522 h 2773136"/>
                <a:gd name="connsiteX33" fmla="*/ 171450 w 4942114"/>
                <a:gd name="connsiteY33" fmla="*/ 653143 h 2773136"/>
                <a:gd name="connsiteX34" fmla="*/ 381000 w 4942114"/>
                <a:gd name="connsiteY34" fmla="*/ 642258 h 2773136"/>
                <a:gd name="connsiteX35" fmla="*/ 381000 w 4942114"/>
                <a:gd name="connsiteY35" fmla="*/ 707572 h 2773136"/>
                <a:gd name="connsiteX36" fmla="*/ 1020536 w 4942114"/>
                <a:gd name="connsiteY36" fmla="*/ 1072243 h 2773136"/>
                <a:gd name="connsiteX37" fmla="*/ 1132114 w 4942114"/>
                <a:gd name="connsiteY37" fmla="*/ 1085850 h 2773136"/>
                <a:gd name="connsiteX38" fmla="*/ 1357993 w 4942114"/>
                <a:gd name="connsiteY38" fmla="*/ 816429 h 2773136"/>
                <a:gd name="connsiteX39" fmla="*/ 1526721 w 4942114"/>
                <a:gd name="connsiteY39" fmla="*/ 751115 h 2773136"/>
                <a:gd name="connsiteX40" fmla="*/ 1355271 w 4942114"/>
                <a:gd name="connsiteY40" fmla="*/ 696686 h 2773136"/>
                <a:gd name="connsiteX41" fmla="*/ 1333500 w 4942114"/>
                <a:gd name="connsiteY41" fmla="*/ 677636 h 2773136"/>
                <a:gd name="connsiteX42" fmla="*/ 1336221 w 4942114"/>
                <a:gd name="connsiteY42" fmla="*/ 489858 h 2773136"/>
                <a:gd name="connsiteX43" fmla="*/ 1499507 w 4942114"/>
                <a:gd name="connsiteY43" fmla="*/ 432708 h 2773136"/>
                <a:gd name="connsiteX44" fmla="*/ 1336221 w 4942114"/>
                <a:gd name="connsiteY44" fmla="*/ 378279 h 2773136"/>
                <a:gd name="connsiteX45" fmla="*/ 1325336 w 4942114"/>
                <a:gd name="connsiteY45" fmla="*/ 345622 h 2773136"/>
                <a:gd name="connsiteX46" fmla="*/ 1328057 w 4942114"/>
                <a:gd name="connsiteY46" fmla="*/ 182336 h 2773136"/>
                <a:gd name="connsiteX47" fmla="*/ 1529443 w 4942114"/>
                <a:gd name="connsiteY47" fmla="*/ 87086 h 2773136"/>
                <a:gd name="connsiteX48" fmla="*/ 1529443 w 4942114"/>
                <a:gd name="connsiteY48" fmla="*/ 38100 h 2773136"/>
                <a:gd name="connsiteX49" fmla="*/ 1839686 w 4942114"/>
                <a:gd name="connsiteY49" fmla="*/ 89808 h 2773136"/>
                <a:gd name="connsiteX50" fmla="*/ 1839686 w 4942114"/>
                <a:gd name="connsiteY50" fmla="*/ 32658 h 2773136"/>
                <a:gd name="connsiteX51" fmla="*/ 1845128 w 4942114"/>
                <a:gd name="connsiteY51" fmla="*/ 179615 h 2773136"/>
                <a:gd name="connsiteX52" fmla="*/ 2106386 w 4942114"/>
                <a:gd name="connsiteY52" fmla="*/ 277586 h 2773136"/>
                <a:gd name="connsiteX53" fmla="*/ 2198914 w 4942114"/>
                <a:gd name="connsiteY53" fmla="*/ 438150 h 2773136"/>
                <a:gd name="connsiteX0" fmla="*/ 2198914 w 4942114"/>
                <a:gd name="connsiteY0" fmla="*/ 438150 h 2773136"/>
                <a:gd name="connsiteX1" fmla="*/ 3001736 w 4942114"/>
                <a:gd name="connsiteY1" fmla="*/ 32658 h 2773136"/>
                <a:gd name="connsiteX2" fmla="*/ 3559628 w 4942114"/>
                <a:gd name="connsiteY2" fmla="*/ 0 h 2773136"/>
                <a:gd name="connsiteX3" fmla="*/ 3962400 w 4942114"/>
                <a:gd name="connsiteY3" fmla="*/ 244929 h 2773136"/>
                <a:gd name="connsiteX4" fmla="*/ 4346121 w 4942114"/>
                <a:gd name="connsiteY4" fmla="*/ 729343 h 2773136"/>
                <a:gd name="connsiteX5" fmla="*/ 4343400 w 4942114"/>
                <a:gd name="connsiteY5" fmla="*/ 963386 h 2773136"/>
                <a:gd name="connsiteX6" fmla="*/ 4370614 w 4942114"/>
                <a:gd name="connsiteY6" fmla="*/ 887186 h 2773136"/>
                <a:gd name="connsiteX7" fmla="*/ 4340678 w 4942114"/>
                <a:gd name="connsiteY7" fmla="*/ 302079 h 2773136"/>
                <a:gd name="connsiteX8" fmla="*/ 4389664 w 4942114"/>
                <a:gd name="connsiteY8" fmla="*/ 138793 h 2773136"/>
                <a:gd name="connsiteX9" fmla="*/ 4629150 w 4942114"/>
                <a:gd name="connsiteY9" fmla="*/ 329293 h 2773136"/>
                <a:gd name="connsiteX10" fmla="*/ 4925786 w 4942114"/>
                <a:gd name="connsiteY10" fmla="*/ 824593 h 2773136"/>
                <a:gd name="connsiteX11" fmla="*/ 4942114 w 4942114"/>
                <a:gd name="connsiteY11" fmla="*/ 1436915 h 2773136"/>
                <a:gd name="connsiteX12" fmla="*/ 4890407 w 4942114"/>
                <a:gd name="connsiteY12" fmla="*/ 1738993 h 2773136"/>
                <a:gd name="connsiteX13" fmla="*/ 4242707 w 4942114"/>
                <a:gd name="connsiteY13" fmla="*/ 2275115 h 2773136"/>
                <a:gd name="connsiteX14" fmla="*/ 3766457 w 4942114"/>
                <a:gd name="connsiteY14" fmla="*/ 2558143 h 2773136"/>
                <a:gd name="connsiteX15" fmla="*/ 3243943 w 4942114"/>
                <a:gd name="connsiteY15" fmla="*/ 2743200 h 2773136"/>
                <a:gd name="connsiteX16" fmla="*/ 3116036 w 4942114"/>
                <a:gd name="connsiteY16" fmla="*/ 2773136 h 2773136"/>
                <a:gd name="connsiteX17" fmla="*/ 2381250 w 4942114"/>
                <a:gd name="connsiteY17" fmla="*/ 2435679 h 2773136"/>
                <a:gd name="connsiteX18" fmla="*/ 1148443 w 4942114"/>
                <a:gd name="connsiteY18" fmla="*/ 1641022 h 2773136"/>
                <a:gd name="connsiteX19" fmla="*/ 810986 w 4942114"/>
                <a:gd name="connsiteY19" fmla="*/ 1684565 h 2773136"/>
                <a:gd name="connsiteX20" fmla="*/ 421821 w 4942114"/>
                <a:gd name="connsiteY20" fmla="*/ 2035629 h 2773136"/>
                <a:gd name="connsiteX21" fmla="*/ 38100 w 4942114"/>
                <a:gd name="connsiteY21" fmla="*/ 1921329 h 2773136"/>
                <a:gd name="connsiteX22" fmla="*/ 32657 w 4942114"/>
                <a:gd name="connsiteY22" fmla="*/ 1741715 h 2773136"/>
                <a:gd name="connsiteX23" fmla="*/ 125186 w 4942114"/>
                <a:gd name="connsiteY23" fmla="*/ 1706336 h 2773136"/>
                <a:gd name="connsiteX24" fmla="*/ 27214 w 4942114"/>
                <a:gd name="connsiteY24" fmla="*/ 1660072 h 2773136"/>
                <a:gd name="connsiteX25" fmla="*/ 24493 w 4942114"/>
                <a:gd name="connsiteY25" fmla="*/ 1521279 h 2773136"/>
                <a:gd name="connsiteX26" fmla="*/ 27214 w 4942114"/>
                <a:gd name="connsiteY26" fmla="*/ 1496786 h 2773136"/>
                <a:gd name="connsiteX27" fmla="*/ 136071 w 4942114"/>
                <a:gd name="connsiteY27" fmla="*/ 1458686 h 2773136"/>
                <a:gd name="connsiteX28" fmla="*/ 19050 w 4942114"/>
                <a:gd name="connsiteY28" fmla="*/ 1420586 h 2773136"/>
                <a:gd name="connsiteX29" fmla="*/ 16328 w 4942114"/>
                <a:gd name="connsiteY29" fmla="*/ 1257300 h 2773136"/>
                <a:gd name="connsiteX30" fmla="*/ 0 w 4942114"/>
                <a:gd name="connsiteY30" fmla="*/ 781050 h 2773136"/>
                <a:gd name="connsiteX31" fmla="*/ 168728 w 4942114"/>
                <a:gd name="connsiteY31" fmla="*/ 688522 h 2773136"/>
                <a:gd name="connsiteX32" fmla="*/ 171450 w 4942114"/>
                <a:gd name="connsiteY32" fmla="*/ 653143 h 2773136"/>
                <a:gd name="connsiteX33" fmla="*/ 381000 w 4942114"/>
                <a:gd name="connsiteY33" fmla="*/ 642258 h 2773136"/>
                <a:gd name="connsiteX34" fmla="*/ 381000 w 4942114"/>
                <a:gd name="connsiteY34" fmla="*/ 707572 h 2773136"/>
                <a:gd name="connsiteX35" fmla="*/ 1020536 w 4942114"/>
                <a:gd name="connsiteY35" fmla="*/ 1072243 h 2773136"/>
                <a:gd name="connsiteX36" fmla="*/ 1132114 w 4942114"/>
                <a:gd name="connsiteY36" fmla="*/ 1085850 h 2773136"/>
                <a:gd name="connsiteX37" fmla="*/ 1357993 w 4942114"/>
                <a:gd name="connsiteY37" fmla="*/ 816429 h 2773136"/>
                <a:gd name="connsiteX38" fmla="*/ 1526721 w 4942114"/>
                <a:gd name="connsiteY38" fmla="*/ 751115 h 2773136"/>
                <a:gd name="connsiteX39" fmla="*/ 1355271 w 4942114"/>
                <a:gd name="connsiteY39" fmla="*/ 696686 h 2773136"/>
                <a:gd name="connsiteX40" fmla="*/ 1333500 w 4942114"/>
                <a:gd name="connsiteY40" fmla="*/ 677636 h 2773136"/>
                <a:gd name="connsiteX41" fmla="*/ 1336221 w 4942114"/>
                <a:gd name="connsiteY41" fmla="*/ 489858 h 2773136"/>
                <a:gd name="connsiteX42" fmla="*/ 1499507 w 4942114"/>
                <a:gd name="connsiteY42" fmla="*/ 432708 h 2773136"/>
                <a:gd name="connsiteX43" fmla="*/ 1336221 w 4942114"/>
                <a:gd name="connsiteY43" fmla="*/ 378279 h 2773136"/>
                <a:gd name="connsiteX44" fmla="*/ 1325336 w 4942114"/>
                <a:gd name="connsiteY44" fmla="*/ 345622 h 2773136"/>
                <a:gd name="connsiteX45" fmla="*/ 1328057 w 4942114"/>
                <a:gd name="connsiteY45" fmla="*/ 182336 h 2773136"/>
                <a:gd name="connsiteX46" fmla="*/ 1529443 w 4942114"/>
                <a:gd name="connsiteY46" fmla="*/ 87086 h 2773136"/>
                <a:gd name="connsiteX47" fmla="*/ 1529443 w 4942114"/>
                <a:gd name="connsiteY47" fmla="*/ 38100 h 2773136"/>
                <a:gd name="connsiteX48" fmla="*/ 1839686 w 4942114"/>
                <a:gd name="connsiteY48" fmla="*/ 89808 h 2773136"/>
                <a:gd name="connsiteX49" fmla="*/ 1839686 w 4942114"/>
                <a:gd name="connsiteY49" fmla="*/ 32658 h 2773136"/>
                <a:gd name="connsiteX50" fmla="*/ 1845128 w 4942114"/>
                <a:gd name="connsiteY50" fmla="*/ 179615 h 2773136"/>
                <a:gd name="connsiteX51" fmla="*/ 2106386 w 4942114"/>
                <a:gd name="connsiteY51" fmla="*/ 277586 h 2773136"/>
                <a:gd name="connsiteX52" fmla="*/ 2198914 w 4942114"/>
                <a:gd name="connsiteY52" fmla="*/ 438150 h 2773136"/>
                <a:gd name="connsiteX0" fmla="*/ 2198914 w 4942114"/>
                <a:gd name="connsiteY0" fmla="*/ 438150 h 2773136"/>
                <a:gd name="connsiteX1" fmla="*/ 3001736 w 4942114"/>
                <a:gd name="connsiteY1" fmla="*/ 32658 h 2773136"/>
                <a:gd name="connsiteX2" fmla="*/ 3559628 w 4942114"/>
                <a:gd name="connsiteY2" fmla="*/ 0 h 2773136"/>
                <a:gd name="connsiteX3" fmla="*/ 3962400 w 4942114"/>
                <a:gd name="connsiteY3" fmla="*/ 244929 h 2773136"/>
                <a:gd name="connsiteX4" fmla="*/ 4346121 w 4942114"/>
                <a:gd name="connsiteY4" fmla="*/ 729343 h 2773136"/>
                <a:gd name="connsiteX5" fmla="*/ 4343400 w 4942114"/>
                <a:gd name="connsiteY5" fmla="*/ 963386 h 2773136"/>
                <a:gd name="connsiteX6" fmla="*/ 4370614 w 4942114"/>
                <a:gd name="connsiteY6" fmla="*/ 887186 h 2773136"/>
                <a:gd name="connsiteX7" fmla="*/ 4340678 w 4942114"/>
                <a:gd name="connsiteY7" fmla="*/ 302079 h 2773136"/>
                <a:gd name="connsiteX8" fmla="*/ 4389664 w 4942114"/>
                <a:gd name="connsiteY8" fmla="*/ 138793 h 2773136"/>
                <a:gd name="connsiteX9" fmla="*/ 4629150 w 4942114"/>
                <a:gd name="connsiteY9" fmla="*/ 329293 h 2773136"/>
                <a:gd name="connsiteX10" fmla="*/ 4925786 w 4942114"/>
                <a:gd name="connsiteY10" fmla="*/ 824593 h 2773136"/>
                <a:gd name="connsiteX11" fmla="*/ 4942114 w 4942114"/>
                <a:gd name="connsiteY11" fmla="*/ 1436915 h 2773136"/>
                <a:gd name="connsiteX12" fmla="*/ 4890407 w 4942114"/>
                <a:gd name="connsiteY12" fmla="*/ 1738993 h 2773136"/>
                <a:gd name="connsiteX13" fmla="*/ 4242707 w 4942114"/>
                <a:gd name="connsiteY13" fmla="*/ 2275115 h 2773136"/>
                <a:gd name="connsiteX14" fmla="*/ 3766457 w 4942114"/>
                <a:gd name="connsiteY14" fmla="*/ 2558143 h 2773136"/>
                <a:gd name="connsiteX15" fmla="*/ 3243943 w 4942114"/>
                <a:gd name="connsiteY15" fmla="*/ 2743200 h 2773136"/>
                <a:gd name="connsiteX16" fmla="*/ 3116036 w 4942114"/>
                <a:gd name="connsiteY16" fmla="*/ 2773136 h 2773136"/>
                <a:gd name="connsiteX17" fmla="*/ 2381250 w 4942114"/>
                <a:gd name="connsiteY17" fmla="*/ 2435679 h 2773136"/>
                <a:gd name="connsiteX18" fmla="*/ 1148443 w 4942114"/>
                <a:gd name="connsiteY18" fmla="*/ 1641022 h 2773136"/>
                <a:gd name="connsiteX19" fmla="*/ 810986 w 4942114"/>
                <a:gd name="connsiteY19" fmla="*/ 1684565 h 2773136"/>
                <a:gd name="connsiteX20" fmla="*/ 421821 w 4942114"/>
                <a:gd name="connsiteY20" fmla="*/ 2035629 h 2773136"/>
                <a:gd name="connsiteX21" fmla="*/ 38100 w 4942114"/>
                <a:gd name="connsiteY21" fmla="*/ 1921329 h 2773136"/>
                <a:gd name="connsiteX22" fmla="*/ 32657 w 4942114"/>
                <a:gd name="connsiteY22" fmla="*/ 1741715 h 2773136"/>
                <a:gd name="connsiteX23" fmla="*/ 125186 w 4942114"/>
                <a:gd name="connsiteY23" fmla="*/ 1706336 h 2773136"/>
                <a:gd name="connsiteX24" fmla="*/ 27214 w 4942114"/>
                <a:gd name="connsiteY24" fmla="*/ 1660072 h 2773136"/>
                <a:gd name="connsiteX25" fmla="*/ 24493 w 4942114"/>
                <a:gd name="connsiteY25" fmla="*/ 1521279 h 2773136"/>
                <a:gd name="connsiteX26" fmla="*/ 27214 w 4942114"/>
                <a:gd name="connsiteY26" fmla="*/ 1496786 h 2773136"/>
                <a:gd name="connsiteX27" fmla="*/ 19050 w 4942114"/>
                <a:gd name="connsiteY27" fmla="*/ 1420586 h 2773136"/>
                <a:gd name="connsiteX28" fmla="*/ 16328 w 4942114"/>
                <a:gd name="connsiteY28" fmla="*/ 1257300 h 2773136"/>
                <a:gd name="connsiteX29" fmla="*/ 0 w 4942114"/>
                <a:gd name="connsiteY29" fmla="*/ 781050 h 2773136"/>
                <a:gd name="connsiteX30" fmla="*/ 168728 w 4942114"/>
                <a:gd name="connsiteY30" fmla="*/ 688522 h 2773136"/>
                <a:gd name="connsiteX31" fmla="*/ 171450 w 4942114"/>
                <a:gd name="connsiteY31" fmla="*/ 653143 h 2773136"/>
                <a:gd name="connsiteX32" fmla="*/ 381000 w 4942114"/>
                <a:gd name="connsiteY32" fmla="*/ 642258 h 2773136"/>
                <a:gd name="connsiteX33" fmla="*/ 381000 w 4942114"/>
                <a:gd name="connsiteY33" fmla="*/ 707572 h 2773136"/>
                <a:gd name="connsiteX34" fmla="*/ 1020536 w 4942114"/>
                <a:gd name="connsiteY34" fmla="*/ 1072243 h 2773136"/>
                <a:gd name="connsiteX35" fmla="*/ 1132114 w 4942114"/>
                <a:gd name="connsiteY35" fmla="*/ 1085850 h 2773136"/>
                <a:gd name="connsiteX36" fmla="*/ 1357993 w 4942114"/>
                <a:gd name="connsiteY36" fmla="*/ 816429 h 2773136"/>
                <a:gd name="connsiteX37" fmla="*/ 1526721 w 4942114"/>
                <a:gd name="connsiteY37" fmla="*/ 751115 h 2773136"/>
                <a:gd name="connsiteX38" fmla="*/ 1355271 w 4942114"/>
                <a:gd name="connsiteY38" fmla="*/ 696686 h 2773136"/>
                <a:gd name="connsiteX39" fmla="*/ 1333500 w 4942114"/>
                <a:gd name="connsiteY39" fmla="*/ 677636 h 2773136"/>
                <a:gd name="connsiteX40" fmla="*/ 1336221 w 4942114"/>
                <a:gd name="connsiteY40" fmla="*/ 489858 h 2773136"/>
                <a:gd name="connsiteX41" fmla="*/ 1499507 w 4942114"/>
                <a:gd name="connsiteY41" fmla="*/ 432708 h 2773136"/>
                <a:gd name="connsiteX42" fmla="*/ 1336221 w 4942114"/>
                <a:gd name="connsiteY42" fmla="*/ 378279 h 2773136"/>
                <a:gd name="connsiteX43" fmla="*/ 1325336 w 4942114"/>
                <a:gd name="connsiteY43" fmla="*/ 345622 h 2773136"/>
                <a:gd name="connsiteX44" fmla="*/ 1328057 w 4942114"/>
                <a:gd name="connsiteY44" fmla="*/ 182336 h 2773136"/>
                <a:gd name="connsiteX45" fmla="*/ 1529443 w 4942114"/>
                <a:gd name="connsiteY45" fmla="*/ 87086 h 2773136"/>
                <a:gd name="connsiteX46" fmla="*/ 1529443 w 4942114"/>
                <a:gd name="connsiteY46" fmla="*/ 38100 h 2773136"/>
                <a:gd name="connsiteX47" fmla="*/ 1839686 w 4942114"/>
                <a:gd name="connsiteY47" fmla="*/ 89808 h 2773136"/>
                <a:gd name="connsiteX48" fmla="*/ 1839686 w 4942114"/>
                <a:gd name="connsiteY48" fmla="*/ 32658 h 2773136"/>
                <a:gd name="connsiteX49" fmla="*/ 1845128 w 4942114"/>
                <a:gd name="connsiteY49" fmla="*/ 179615 h 2773136"/>
                <a:gd name="connsiteX50" fmla="*/ 2106386 w 4942114"/>
                <a:gd name="connsiteY50" fmla="*/ 277586 h 2773136"/>
                <a:gd name="connsiteX51" fmla="*/ 2198914 w 4942114"/>
                <a:gd name="connsiteY51" fmla="*/ 438150 h 2773136"/>
                <a:gd name="connsiteX0" fmla="*/ 2198914 w 4942114"/>
                <a:gd name="connsiteY0" fmla="*/ 438150 h 2773136"/>
                <a:gd name="connsiteX1" fmla="*/ 3001736 w 4942114"/>
                <a:gd name="connsiteY1" fmla="*/ 32658 h 2773136"/>
                <a:gd name="connsiteX2" fmla="*/ 3559628 w 4942114"/>
                <a:gd name="connsiteY2" fmla="*/ 0 h 2773136"/>
                <a:gd name="connsiteX3" fmla="*/ 3962400 w 4942114"/>
                <a:gd name="connsiteY3" fmla="*/ 244929 h 2773136"/>
                <a:gd name="connsiteX4" fmla="*/ 4346121 w 4942114"/>
                <a:gd name="connsiteY4" fmla="*/ 729343 h 2773136"/>
                <a:gd name="connsiteX5" fmla="*/ 4343400 w 4942114"/>
                <a:gd name="connsiteY5" fmla="*/ 963386 h 2773136"/>
                <a:gd name="connsiteX6" fmla="*/ 4370614 w 4942114"/>
                <a:gd name="connsiteY6" fmla="*/ 887186 h 2773136"/>
                <a:gd name="connsiteX7" fmla="*/ 4340678 w 4942114"/>
                <a:gd name="connsiteY7" fmla="*/ 302079 h 2773136"/>
                <a:gd name="connsiteX8" fmla="*/ 4389664 w 4942114"/>
                <a:gd name="connsiteY8" fmla="*/ 138793 h 2773136"/>
                <a:gd name="connsiteX9" fmla="*/ 4629150 w 4942114"/>
                <a:gd name="connsiteY9" fmla="*/ 329293 h 2773136"/>
                <a:gd name="connsiteX10" fmla="*/ 4925786 w 4942114"/>
                <a:gd name="connsiteY10" fmla="*/ 824593 h 2773136"/>
                <a:gd name="connsiteX11" fmla="*/ 4942114 w 4942114"/>
                <a:gd name="connsiteY11" fmla="*/ 1436915 h 2773136"/>
                <a:gd name="connsiteX12" fmla="*/ 4890407 w 4942114"/>
                <a:gd name="connsiteY12" fmla="*/ 1738993 h 2773136"/>
                <a:gd name="connsiteX13" fmla="*/ 4242707 w 4942114"/>
                <a:gd name="connsiteY13" fmla="*/ 2275115 h 2773136"/>
                <a:gd name="connsiteX14" fmla="*/ 3766457 w 4942114"/>
                <a:gd name="connsiteY14" fmla="*/ 2558143 h 2773136"/>
                <a:gd name="connsiteX15" fmla="*/ 3243943 w 4942114"/>
                <a:gd name="connsiteY15" fmla="*/ 2743200 h 2773136"/>
                <a:gd name="connsiteX16" fmla="*/ 3116036 w 4942114"/>
                <a:gd name="connsiteY16" fmla="*/ 2773136 h 2773136"/>
                <a:gd name="connsiteX17" fmla="*/ 2381250 w 4942114"/>
                <a:gd name="connsiteY17" fmla="*/ 2435679 h 2773136"/>
                <a:gd name="connsiteX18" fmla="*/ 1148443 w 4942114"/>
                <a:gd name="connsiteY18" fmla="*/ 1641022 h 2773136"/>
                <a:gd name="connsiteX19" fmla="*/ 810986 w 4942114"/>
                <a:gd name="connsiteY19" fmla="*/ 1684565 h 2773136"/>
                <a:gd name="connsiteX20" fmla="*/ 421821 w 4942114"/>
                <a:gd name="connsiteY20" fmla="*/ 2035629 h 2773136"/>
                <a:gd name="connsiteX21" fmla="*/ 38100 w 4942114"/>
                <a:gd name="connsiteY21" fmla="*/ 1921329 h 2773136"/>
                <a:gd name="connsiteX22" fmla="*/ 32657 w 4942114"/>
                <a:gd name="connsiteY22" fmla="*/ 1741715 h 2773136"/>
                <a:gd name="connsiteX23" fmla="*/ 125186 w 4942114"/>
                <a:gd name="connsiteY23" fmla="*/ 1706336 h 2773136"/>
                <a:gd name="connsiteX24" fmla="*/ 27214 w 4942114"/>
                <a:gd name="connsiteY24" fmla="*/ 1660072 h 2773136"/>
                <a:gd name="connsiteX25" fmla="*/ 24493 w 4942114"/>
                <a:gd name="connsiteY25" fmla="*/ 1521279 h 2773136"/>
                <a:gd name="connsiteX26" fmla="*/ 19050 w 4942114"/>
                <a:gd name="connsiteY26" fmla="*/ 1420586 h 2773136"/>
                <a:gd name="connsiteX27" fmla="*/ 16328 w 4942114"/>
                <a:gd name="connsiteY27" fmla="*/ 1257300 h 2773136"/>
                <a:gd name="connsiteX28" fmla="*/ 0 w 4942114"/>
                <a:gd name="connsiteY28" fmla="*/ 781050 h 2773136"/>
                <a:gd name="connsiteX29" fmla="*/ 168728 w 4942114"/>
                <a:gd name="connsiteY29" fmla="*/ 688522 h 2773136"/>
                <a:gd name="connsiteX30" fmla="*/ 171450 w 4942114"/>
                <a:gd name="connsiteY30" fmla="*/ 653143 h 2773136"/>
                <a:gd name="connsiteX31" fmla="*/ 381000 w 4942114"/>
                <a:gd name="connsiteY31" fmla="*/ 642258 h 2773136"/>
                <a:gd name="connsiteX32" fmla="*/ 381000 w 4942114"/>
                <a:gd name="connsiteY32" fmla="*/ 707572 h 2773136"/>
                <a:gd name="connsiteX33" fmla="*/ 1020536 w 4942114"/>
                <a:gd name="connsiteY33" fmla="*/ 1072243 h 2773136"/>
                <a:gd name="connsiteX34" fmla="*/ 1132114 w 4942114"/>
                <a:gd name="connsiteY34" fmla="*/ 1085850 h 2773136"/>
                <a:gd name="connsiteX35" fmla="*/ 1357993 w 4942114"/>
                <a:gd name="connsiteY35" fmla="*/ 816429 h 2773136"/>
                <a:gd name="connsiteX36" fmla="*/ 1526721 w 4942114"/>
                <a:gd name="connsiteY36" fmla="*/ 751115 h 2773136"/>
                <a:gd name="connsiteX37" fmla="*/ 1355271 w 4942114"/>
                <a:gd name="connsiteY37" fmla="*/ 696686 h 2773136"/>
                <a:gd name="connsiteX38" fmla="*/ 1333500 w 4942114"/>
                <a:gd name="connsiteY38" fmla="*/ 677636 h 2773136"/>
                <a:gd name="connsiteX39" fmla="*/ 1336221 w 4942114"/>
                <a:gd name="connsiteY39" fmla="*/ 489858 h 2773136"/>
                <a:gd name="connsiteX40" fmla="*/ 1499507 w 4942114"/>
                <a:gd name="connsiteY40" fmla="*/ 432708 h 2773136"/>
                <a:gd name="connsiteX41" fmla="*/ 1336221 w 4942114"/>
                <a:gd name="connsiteY41" fmla="*/ 378279 h 2773136"/>
                <a:gd name="connsiteX42" fmla="*/ 1325336 w 4942114"/>
                <a:gd name="connsiteY42" fmla="*/ 345622 h 2773136"/>
                <a:gd name="connsiteX43" fmla="*/ 1328057 w 4942114"/>
                <a:gd name="connsiteY43" fmla="*/ 182336 h 2773136"/>
                <a:gd name="connsiteX44" fmla="*/ 1529443 w 4942114"/>
                <a:gd name="connsiteY44" fmla="*/ 87086 h 2773136"/>
                <a:gd name="connsiteX45" fmla="*/ 1529443 w 4942114"/>
                <a:gd name="connsiteY45" fmla="*/ 38100 h 2773136"/>
                <a:gd name="connsiteX46" fmla="*/ 1839686 w 4942114"/>
                <a:gd name="connsiteY46" fmla="*/ 89808 h 2773136"/>
                <a:gd name="connsiteX47" fmla="*/ 1839686 w 4942114"/>
                <a:gd name="connsiteY47" fmla="*/ 32658 h 2773136"/>
                <a:gd name="connsiteX48" fmla="*/ 1845128 w 4942114"/>
                <a:gd name="connsiteY48" fmla="*/ 179615 h 2773136"/>
                <a:gd name="connsiteX49" fmla="*/ 2106386 w 4942114"/>
                <a:gd name="connsiteY49" fmla="*/ 277586 h 2773136"/>
                <a:gd name="connsiteX50" fmla="*/ 2198914 w 4942114"/>
                <a:gd name="connsiteY50" fmla="*/ 438150 h 2773136"/>
                <a:gd name="connsiteX0" fmla="*/ 2198914 w 4942114"/>
                <a:gd name="connsiteY0" fmla="*/ 438150 h 2773136"/>
                <a:gd name="connsiteX1" fmla="*/ 3001736 w 4942114"/>
                <a:gd name="connsiteY1" fmla="*/ 32658 h 2773136"/>
                <a:gd name="connsiteX2" fmla="*/ 3559628 w 4942114"/>
                <a:gd name="connsiteY2" fmla="*/ 0 h 2773136"/>
                <a:gd name="connsiteX3" fmla="*/ 3962400 w 4942114"/>
                <a:gd name="connsiteY3" fmla="*/ 244929 h 2773136"/>
                <a:gd name="connsiteX4" fmla="*/ 4346121 w 4942114"/>
                <a:gd name="connsiteY4" fmla="*/ 729343 h 2773136"/>
                <a:gd name="connsiteX5" fmla="*/ 4343400 w 4942114"/>
                <a:gd name="connsiteY5" fmla="*/ 963386 h 2773136"/>
                <a:gd name="connsiteX6" fmla="*/ 4370614 w 4942114"/>
                <a:gd name="connsiteY6" fmla="*/ 887186 h 2773136"/>
                <a:gd name="connsiteX7" fmla="*/ 4340678 w 4942114"/>
                <a:gd name="connsiteY7" fmla="*/ 302079 h 2773136"/>
                <a:gd name="connsiteX8" fmla="*/ 4389664 w 4942114"/>
                <a:gd name="connsiteY8" fmla="*/ 138793 h 2773136"/>
                <a:gd name="connsiteX9" fmla="*/ 4629150 w 4942114"/>
                <a:gd name="connsiteY9" fmla="*/ 329293 h 2773136"/>
                <a:gd name="connsiteX10" fmla="*/ 4925786 w 4942114"/>
                <a:gd name="connsiteY10" fmla="*/ 824593 h 2773136"/>
                <a:gd name="connsiteX11" fmla="*/ 4942114 w 4942114"/>
                <a:gd name="connsiteY11" fmla="*/ 1436915 h 2773136"/>
                <a:gd name="connsiteX12" fmla="*/ 4890407 w 4942114"/>
                <a:gd name="connsiteY12" fmla="*/ 1738993 h 2773136"/>
                <a:gd name="connsiteX13" fmla="*/ 4242707 w 4942114"/>
                <a:gd name="connsiteY13" fmla="*/ 2275115 h 2773136"/>
                <a:gd name="connsiteX14" fmla="*/ 3766457 w 4942114"/>
                <a:gd name="connsiteY14" fmla="*/ 2558143 h 2773136"/>
                <a:gd name="connsiteX15" fmla="*/ 3243943 w 4942114"/>
                <a:gd name="connsiteY15" fmla="*/ 2743200 h 2773136"/>
                <a:gd name="connsiteX16" fmla="*/ 3116036 w 4942114"/>
                <a:gd name="connsiteY16" fmla="*/ 2773136 h 2773136"/>
                <a:gd name="connsiteX17" fmla="*/ 2381250 w 4942114"/>
                <a:gd name="connsiteY17" fmla="*/ 2435679 h 2773136"/>
                <a:gd name="connsiteX18" fmla="*/ 1148443 w 4942114"/>
                <a:gd name="connsiteY18" fmla="*/ 1641022 h 2773136"/>
                <a:gd name="connsiteX19" fmla="*/ 810986 w 4942114"/>
                <a:gd name="connsiteY19" fmla="*/ 1684565 h 2773136"/>
                <a:gd name="connsiteX20" fmla="*/ 421821 w 4942114"/>
                <a:gd name="connsiteY20" fmla="*/ 2035629 h 2773136"/>
                <a:gd name="connsiteX21" fmla="*/ 38100 w 4942114"/>
                <a:gd name="connsiteY21" fmla="*/ 1921329 h 2773136"/>
                <a:gd name="connsiteX22" fmla="*/ 32657 w 4942114"/>
                <a:gd name="connsiteY22" fmla="*/ 1741715 h 2773136"/>
                <a:gd name="connsiteX23" fmla="*/ 125186 w 4942114"/>
                <a:gd name="connsiteY23" fmla="*/ 1706336 h 2773136"/>
                <a:gd name="connsiteX24" fmla="*/ 27214 w 4942114"/>
                <a:gd name="connsiteY24" fmla="*/ 1660072 h 2773136"/>
                <a:gd name="connsiteX25" fmla="*/ 24493 w 4942114"/>
                <a:gd name="connsiteY25" fmla="*/ 1521279 h 2773136"/>
                <a:gd name="connsiteX26" fmla="*/ 16328 w 4942114"/>
                <a:gd name="connsiteY26" fmla="*/ 1257300 h 2773136"/>
                <a:gd name="connsiteX27" fmla="*/ 0 w 4942114"/>
                <a:gd name="connsiteY27" fmla="*/ 781050 h 2773136"/>
                <a:gd name="connsiteX28" fmla="*/ 168728 w 4942114"/>
                <a:gd name="connsiteY28" fmla="*/ 688522 h 2773136"/>
                <a:gd name="connsiteX29" fmla="*/ 171450 w 4942114"/>
                <a:gd name="connsiteY29" fmla="*/ 653143 h 2773136"/>
                <a:gd name="connsiteX30" fmla="*/ 381000 w 4942114"/>
                <a:gd name="connsiteY30" fmla="*/ 642258 h 2773136"/>
                <a:gd name="connsiteX31" fmla="*/ 381000 w 4942114"/>
                <a:gd name="connsiteY31" fmla="*/ 707572 h 2773136"/>
                <a:gd name="connsiteX32" fmla="*/ 1020536 w 4942114"/>
                <a:gd name="connsiteY32" fmla="*/ 1072243 h 2773136"/>
                <a:gd name="connsiteX33" fmla="*/ 1132114 w 4942114"/>
                <a:gd name="connsiteY33" fmla="*/ 1085850 h 2773136"/>
                <a:gd name="connsiteX34" fmla="*/ 1357993 w 4942114"/>
                <a:gd name="connsiteY34" fmla="*/ 816429 h 2773136"/>
                <a:gd name="connsiteX35" fmla="*/ 1526721 w 4942114"/>
                <a:gd name="connsiteY35" fmla="*/ 751115 h 2773136"/>
                <a:gd name="connsiteX36" fmla="*/ 1355271 w 4942114"/>
                <a:gd name="connsiteY36" fmla="*/ 696686 h 2773136"/>
                <a:gd name="connsiteX37" fmla="*/ 1333500 w 4942114"/>
                <a:gd name="connsiteY37" fmla="*/ 677636 h 2773136"/>
                <a:gd name="connsiteX38" fmla="*/ 1336221 w 4942114"/>
                <a:gd name="connsiteY38" fmla="*/ 489858 h 2773136"/>
                <a:gd name="connsiteX39" fmla="*/ 1499507 w 4942114"/>
                <a:gd name="connsiteY39" fmla="*/ 432708 h 2773136"/>
                <a:gd name="connsiteX40" fmla="*/ 1336221 w 4942114"/>
                <a:gd name="connsiteY40" fmla="*/ 378279 h 2773136"/>
                <a:gd name="connsiteX41" fmla="*/ 1325336 w 4942114"/>
                <a:gd name="connsiteY41" fmla="*/ 345622 h 2773136"/>
                <a:gd name="connsiteX42" fmla="*/ 1328057 w 4942114"/>
                <a:gd name="connsiteY42" fmla="*/ 182336 h 2773136"/>
                <a:gd name="connsiteX43" fmla="*/ 1529443 w 4942114"/>
                <a:gd name="connsiteY43" fmla="*/ 87086 h 2773136"/>
                <a:gd name="connsiteX44" fmla="*/ 1529443 w 4942114"/>
                <a:gd name="connsiteY44" fmla="*/ 38100 h 2773136"/>
                <a:gd name="connsiteX45" fmla="*/ 1839686 w 4942114"/>
                <a:gd name="connsiteY45" fmla="*/ 89808 h 2773136"/>
                <a:gd name="connsiteX46" fmla="*/ 1839686 w 4942114"/>
                <a:gd name="connsiteY46" fmla="*/ 32658 h 2773136"/>
                <a:gd name="connsiteX47" fmla="*/ 1845128 w 4942114"/>
                <a:gd name="connsiteY47" fmla="*/ 179615 h 2773136"/>
                <a:gd name="connsiteX48" fmla="*/ 2106386 w 4942114"/>
                <a:gd name="connsiteY48" fmla="*/ 277586 h 2773136"/>
                <a:gd name="connsiteX49" fmla="*/ 2198914 w 4942114"/>
                <a:gd name="connsiteY49" fmla="*/ 438150 h 2773136"/>
                <a:gd name="connsiteX0" fmla="*/ 2198914 w 4942114"/>
                <a:gd name="connsiteY0" fmla="*/ 438150 h 2773136"/>
                <a:gd name="connsiteX1" fmla="*/ 3001736 w 4942114"/>
                <a:gd name="connsiteY1" fmla="*/ 32658 h 2773136"/>
                <a:gd name="connsiteX2" fmla="*/ 3559628 w 4942114"/>
                <a:gd name="connsiteY2" fmla="*/ 0 h 2773136"/>
                <a:gd name="connsiteX3" fmla="*/ 3962400 w 4942114"/>
                <a:gd name="connsiteY3" fmla="*/ 244929 h 2773136"/>
                <a:gd name="connsiteX4" fmla="*/ 4346121 w 4942114"/>
                <a:gd name="connsiteY4" fmla="*/ 729343 h 2773136"/>
                <a:gd name="connsiteX5" fmla="*/ 4343400 w 4942114"/>
                <a:gd name="connsiteY5" fmla="*/ 963386 h 2773136"/>
                <a:gd name="connsiteX6" fmla="*/ 4370614 w 4942114"/>
                <a:gd name="connsiteY6" fmla="*/ 887186 h 2773136"/>
                <a:gd name="connsiteX7" fmla="*/ 4340678 w 4942114"/>
                <a:gd name="connsiteY7" fmla="*/ 302079 h 2773136"/>
                <a:gd name="connsiteX8" fmla="*/ 4389664 w 4942114"/>
                <a:gd name="connsiteY8" fmla="*/ 138793 h 2773136"/>
                <a:gd name="connsiteX9" fmla="*/ 4629150 w 4942114"/>
                <a:gd name="connsiteY9" fmla="*/ 329293 h 2773136"/>
                <a:gd name="connsiteX10" fmla="*/ 4925786 w 4942114"/>
                <a:gd name="connsiteY10" fmla="*/ 824593 h 2773136"/>
                <a:gd name="connsiteX11" fmla="*/ 4942114 w 4942114"/>
                <a:gd name="connsiteY11" fmla="*/ 1436915 h 2773136"/>
                <a:gd name="connsiteX12" fmla="*/ 4890407 w 4942114"/>
                <a:gd name="connsiteY12" fmla="*/ 1738993 h 2773136"/>
                <a:gd name="connsiteX13" fmla="*/ 4242707 w 4942114"/>
                <a:gd name="connsiteY13" fmla="*/ 2275115 h 2773136"/>
                <a:gd name="connsiteX14" fmla="*/ 3766457 w 4942114"/>
                <a:gd name="connsiteY14" fmla="*/ 2558143 h 2773136"/>
                <a:gd name="connsiteX15" fmla="*/ 3243943 w 4942114"/>
                <a:gd name="connsiteY15" fmla="*/ 2743200 h 2773136"/>
                <a:gd name="connsiteX16" fmla="*/ 3116036 w 4942114"/>
                <a:gd name="connsiteY16" fmla="*/ 2773136 h 2773136"/>
                <a:gd name="connsiteX17" fmla="*/ 2381250 w 4942114"/>
                <a:gd name="connsiteY17" fmla="*/ 2435679 h 2773136"/>
                <a:gd name="connsiteX18" fmla="*/ 1148443 w 4942114"/>
                <a:gd name="connsiteY18" fmla="*/ 1641022 h 2773136"/>
                <a:gd name="connsiteX19" fmla="*/ 810986 w 4942114"/>
                <a:gd name="connsiteY19" fmla="*/ 1684565 h 2773136"/>
                <a:gd name="connsiteX20" fmla="*/ 421821 w 4942114"/>
                <a:gd name="connsiteY20" fmla="*/ 2035629 h 2773136"/>
                <a:gd name="connsiteX21" fmla="*/ 38100 w 4942114"/>
                <a:gd name="connsiteY21" fmla="*/ 1921329 h 2773136"/>
                <a:gd name="connsiteX22" fmla="*/ 32657 w 4942114"/>
                <a:gd name="connsiteY22" fmla="*/ 1741715 h 2773136"/>
                <a:gd name="connsiteX23" fmla="*/ 27214 w 4942114"/>
                <a:gd name="connsiteY23" fmla="*/ 1660072 h 2773136"/>
                <a:gd name="connsiteX24" fmla="*/ 24493 w 4942114"/>
                <a:gd name="connsiteY24" fmla="*/ 1521279 h 2773136"/>
                <a:gd name="connsiteX25" fmla="*/ 16328 w 4942114"/>
                <a:gd name="connsiteY25" fmla="*/ 1257300 h 2773136"/>
                <a:gd name="connsiteX26" fmla="*/ 0 w 4942114"/>
                <a:gd name="connsiteY26" fmla="*/ 781050 h 2773136"/>
                <a:gd name="connsiteX27" fmla="*/ 168728 w 4942114"/>
                <a:gd name="connsiteY27" fmla="*/ 688522 h 2773136"/>
                <a:gd name="connsiteX28" fmla="*/ 171450 w 4942114"/>
                <a:gd name="connsiteY28" fmla="*/ 653143 h 2773136"/>
                <a:gd name="connsiteX29" fmla="*/ 381000 w 4942114"/>
                <a:gd name="connsiteY29" fmla="*/ 642258 h 2773136"/>
                <a:gd name="connsiteX30" fmla="*/ 381000 w 4942114"/>
                <a:gd name="connsiteY30" fmla="*/ 707572 h 2773136"/>
                <a:gd name="connsiteX31" fmla="*/ 1020536 w 4942114"/>
                <a:gd name="connsiteY31" fmla="*/ 1072243 h 2773136"/>
                <a:gd name="connsiteX32" fmla="*/ 1132114 w 4942114"/>
                <a:gd name="connsiteY32" fmla="*/ 1085850 h 2773136"/>
                <a:gd name="connsiteX33" fmla="*/ 1357993 w 4942114"/>
                <a:gd name="connsiteY33" fmla="*/ 816429 h 2773136"/>
                <a:gd name="connsiteX34" fmla="*/ 1526721 w 4942114"/>
                <a:gd name="connsiteY34" fmla="*/ 751115 h 2773136"/>
                <a:gd name="connsiteX35" fmla="*/ 1355271 w 4942114"/>
                <a:gd name="connsiteY35" fmla="*/ 696686 h 2773136"/>
                <a:gd name="connsiteX36" fmla="*/ 1333500 w 4942114"/>
                <a:gd name="connsiteY36" fmla="*/ 677636 h 2773136"/>
                <a:gd name="connsiteX37" fmla="*/ 1336221 w 4942114"/>
                <a:gd name="connsiteY37" fmla="*/ 489858 h 2773136"/>
                <a:gd name="connsiteX38" fmla="*/ 1499507 w 4942114"/>
                <a:gd name="connsiteY38" fmla="*/ 432708 h 2773136"/>
                <a:gd name="connsiteX39" fmla="*/ 1336221 w 4942114"/>
                <a:gd name="connsiteY39" fmla="*/ 378279 h 2773136"/>
                <a:gd name="connsiteX40" fmla="*/ 1325336 w 4942114"/>
                <a:gd name="connsiteY40" fmla="*/ 345622 h 2773136"/>
                <a:gd name="connsiteX41" fmla="*/ 1328057 w 4942114"/>
                <a:gd name="connsiteY41" fmla="*/ 182336 h 2773136"/>
                <a:gd name="connsiteX42" fmla="*/ 1529443 w 4942114"/>
                <a:gd name="connsiteY42" fmla="*/ 87086 h 2773136"/>
                <a:gd name="connsiteX43" fmla="*/ 1529443 w 4942114"/>
                <a:gd name="connsiteY43" fmla="*/ 38100 h 2773136"/>
                <a:gd name="connsiteX44" fmla="*/ 1839686 w 4942114"/>
                <a:gd name="connsiteY44" fmla="*/ 89808 h 2773136"/>
                <a:gd name="connsiteX45" fmla="*/ 1839686 w 4942114"/>
                <a:gd name="connsiteY45" fmla="*/ 32658 h 2773136"/>
                <a:gd name="connsiteX46" fmla="*/ 1845128 w 4942114"/>
                <a:gd name="connsiteY46" fmla="*/ 179615 h 2773136"/>
                <a:gd name="connsiteX47" fmla="*/ 2106386 w 4942114"/>
                <a:gd name="connsiteY47" fmla="*/ 277586 h 2773136"/>
                <a:gd name="connsiteX48" fmla="*/ 2198914 w 4942114"/>
                <a:gd name="connsiteY48" fmla="*/ 438150 h 2773136"/>
                <a:gd name="connsiteX0" fmla="*/ 2198914 w 4942114"/>
                <a:gd name="connsiteY0" fmla="*/ 438150 h 2773136"/>
                <a:gd name="connsiteX1" fmla="*/ 3001736 w 4942114"/>
                <a:gd name="connsiteY1" fmla="*/ 32658 h 2773136"/>
                <a:gd name="connsiteX2" fmla="*/ 3559628 w 4942114"/>
                <a:gd name="connsiteY2" fmla="*/ 0 h 2773136"/>
                <a:gd name="connsiteX3" fmla="*/ 3962400 w 4942114"/>
                <a:gd name="connsiteY3" fmla="*/ 244929 h 2773136"/>
                <a:gd name="connsiteX4" fmla="*/ 4346121 w 4942114"/>
                <a:gd name="connsiteY4" fmla="*/ 729343 h 2773136"/>
                <a:gd name="connsiteX5" fmla="*/ 4343400 w 4942114"/>
                <a:gd name="connsiteY5" fmla="*/ 963386 h 2773136"/>
                <a:gd name="connsiteX6" fmla="*/ 4370614 w 4942114"/>
                <a:gd name="connsiteY6" fmla="*/ 887186 h 2773136"/>
                <a:gd name="connsiteX7" fmla="*/ 4340678 w 4942114"/>
                <a:gd name="connsiteY7" fmla="*/ 302079 h 2773136"/>
                <a:gd name="connsiteX8" fmla="*/ 4389664 w 4942114"/>
                <a:gd name="connsiteY8" fmla="*/ 138793 h 2773136"/>
                <a:gd name="connsiteX9" fmla="*/ 4629150 w 4942114"/>
                <a:gd name="connsiteY9" fmla="*/ 329293 h 2773136"/>
                <a:gd name="connsiteX10" fmla="*/ 4925786 w 4942114"/>
                <a:gd name="connsiteY10" fmla="*/ 824593 h 2773136"/>
                <a:gd name="connsiteX11" fmla="*/ 4942114 w 4942114"/>
                <a:gd name="connsiteY11" fmla="*/ 1436915 h 2773136"/>
                <a:gd name="connsiteX12" fmla="*/ 4890407 w 4942114"/>
                <a:gd name="connsiteY12" fmla="*/ 1738993 h 2773136"/>
                <a:gd name="connsiteX13" fmla="*/ 4242707 w 4942114"/>
                <a:gd name="connsiteY13" fmla="*/ 2275115 h 2773136"/>
                <a:gd name="connsiteX14" fmla="*/ 3766457 w 4942114"/>
                <a:gd name="connsiteY14" fmla="*/ 2558143 h 2773136"/>
                <a:gd name="connsiteX15" fmla="*/ 3243943 w 4942114"/>
                <a:gd name="connsiteY15" fmla="*/ 2743200 h 2773136"/>
                <a:gd name="connsiteX16" fmla="*/ 3116036 w 4942114"/>
                <a:gd name="connsiteY16" fmla="*/ 2773136 h 2773136"/>
                <a:gd name="connsiteX17" fmla="*/ 2381250 w 4942114"/>
                <a:gd name="connsiteY17" fmla="*/ 2435679 h 2773136"/>
                <a:gd name="connsiteX18" fmla="*/ 1148443 w 4942114"/>
                <a:gd name="connsiteY18" fmla="*/ 1641022 h 2773136"/>
                <a:gd name="connsiteX19" fmla="*/ 810986 w 4942114"/>
                <a:gd name="connsiteY19" fmla="*/ 1684565 h 2773136"/>
                <a:gd name="connsiteX20" fmla="*/ 421821 w 4942114"/>
                <a:gd name="connsiteY20" fmla="*/ 2035629 h 2773136"/>
                <a:gd name="connsiteX21" fmla="*/ 38100 w 4942114"/>
                <a:gd name="connsiteY21" fmla="*/ 1921329 h 2773136"/>
                <a:gd name="connsiteX22" fmla="*/ 32657 w 4942114"/>
                <a:gd name="connsiteY22" fmla="*/ 1741715 h 2773136"/>
                <a:gd name="connsiteX23" fmla="*/ 24493 w 4942114"/>
                <a:gd name="connsiteY23" fmla="*/ 1521279 h 2773136"/>
                <a:gd name="connsiteX24" fmla="*/ 16328 w 4942114"/>
                <a:gd name="connsiteY24" fmla="*/ 1257300 h 2773136"/>
                <a:gd name="connsiteX25" fmla="*/ 0 w 4942114"/>
                <a:gd name="connsiteY25" fmla="*/ 781050 h 2773136"/>
                <a:gd name="connsiteX26" fmla="*/ 168728 w 4942114"/>
                <a:gd name="connsiteY26" fmla="*/ 688522 h 2773136"/>
                <a:gd name="connsiteX27" fmla="*/ 171450 w 4942114"/>
                <a:gd name="connsiteY27" fmla="*/ 653143 h 2773136"/>
                <a:gd name="connsiteX28" fmla="*/ 381000 w 4942114"/>
                <a:gd name="connsiteY28" fmla="*/ 642258 h 2773136"/>
                <a:gd name="connsiteX29" fmla="*/ 381000 w 4942114"/>
                <a:gd name="connsiteY29" fmla="*/ 707572 h 2773136"/>
                <a:gd name="connsiteX30" fmla="*/ 1020536 w 4942114"/>
                <a:gd name="connsiteY30" fmla="*/ 1072243 h 2773136"/>
                <a:gd name="connsiteX31" fmla="*/ 1132114 w 4942114"/>
                <a:gd name="connsiteY31" fmla="*/ 1085850 h 2773136"/>
                <a:gd name="connsiteX32" fmla="*/ 1357993 w 4942114"/>
                <a:gd name="connsiteY32" fmla="*/ 816429 h 2773136"/>
                <a:gd name="connsiteX33" fmla="*/ 1526721 w 4942114"/>
                <a:gd name="connsiteY33" fmla="*/ 751115 h 2773136"/>
                <a:gd name="connsiteX34" fmla="*/ 1355271 w 4942114"/>
                <a:gd name="connsiteY34" fmla="*/ 696686 h 2773136"/>
                <a:gd name="connsiteX35" fmla="*/ 1333500 w 4942114"/>
                <a:gd name="connsiteY35" fmla="*/ 677636 h 2773136"/>
                <a:gd name="connsiteX36" fmla="*/ 1336221 w 4942114"/>
                <a:gd name="connsiteY36" fmla="*/ 489858 h 2773136"/>
                <a:gd name="connsiteX37" fmla="*/ 1499507 w 4942114"/>
                <a:gd name="connsiteY37" fmla="*/ 432708 h 2773136"/>
                <a:gd name="connsiteX38" fmla="*/ 1336221 w 4942114"/>
                <a:gd name="connsiteY38" fmla="*/ 378279 h 2773136"/>
                <a:gd name="connsiteX39" fmla="*/ 1325336 w 4942114"/>
                <a:gd name="connsiteY39" fmla="*/ 345622 h 2773136"/>
                <a:gd name="connsiteX40" fmla="*/ 1328057 w 4942114"/>
                <a:gd name="connsiteY40" fmla="*/ 182336 h 2773136"/>
                <a:gd name="connsiteX41" fmla="*/ 1529443 w 4942114"/>
                <a:gd name="connsiteY41" fmla="*/ 87086 h 2773136"/>
                <a:gd name="connsiteX42" fmla="*/ 1529443 w 4942114"/>
                <a:gd name="connsiteY42" fmla="*/ 38100 h 2773136"/>
                <a:gd name="connsiteX43" fmla="*/ 1839686 w 4942114"/>
                <a:gd name="connsiteY43" fmla="*/ 89808 h 2773136"/>
                <a:gd name="connsiteX44" fmla="*/ 1839686 w 4942114"/>
                <a:gd name="connsiteY44" fmla="*/ 32658 h 2773136"/>
                <a:gd name="connsiteX45" fmla="*/ 1845128 w 4942114"/>
                <a:gd name="connsiteY45" fmla="*/ 179615 h 2773136"/>
                <a:gd name="connsiteX46" fmla="*/ 2106386 w 4942114"/>
                <a:gd name="connsiteY46" fmla="*/ 277586 h 2773136"/>
                <a:gd name="connsiteX47" fmla="*/ 2198914 w 4942114"/>
                <a:gd name="connsiteY47" fmla="*/ 438150 h 2773136"/>
                <a:gd name="connsiteX0" fmla="*/ 2198914 w 4942114"/>
                <a:gd name="connsiteY0" fmla="*/ 438150 h 2773136"/>
                <a:gd name="connsiteX1" fmla="*/ 3001736 w 4942114"/>
                <a:gd name="connsiteY1" fmla="*/ 32658 h 2773136"/>
                <a:gd name="connsiteX2" fmla="*/ 3559628 w 4942114"/>
                <a:gd name="connsiteY2" fmla="*/ 0 h 2773136"/>
                <a:gd name="connsiteX3" fmla="*/ 3962400 w 4942114"/>
                <a:gd name="connsiteY3" fmla="*/ 244929 h 2773136"/>
                <a:gd name="connsiteX4" fmla="*/ 4346121 w 4942114"/>
                <a:gd name="connsiteY4" fmla="*/ 729343 h 2773136"/>
                <a:gd name="connsiteX5" fmla="*/ 4343400 w 4942114"/>
                <a:gd name="connsiteY5" fmla="*/ 963386 h 2773136"/>
                <a:gd name="connsiteX6" fmla="*/ 4370614 w 4942114"/>
                <a:gd name="connsiteY6" fmla="*/ 887186 h 2773136"/>
                <a:gd name="connsiteX7" fmla="*/ 4340678 w 4942114"/>
                <a:gd name="connsiteY7" fmla="*/ 302079 h 2773136"/>
                <a:gd name="connsiteX8" fmla="*/ 4389664 w 4942114"/>
                <a:gd name="connsiteY8" fmla="*/ 138793 h 2773136"/>
                <a:gd name="connsiteX9" fmla="*/ 4629150 w 4942114"/>
                <a:gd name="connsiteY9" fmla="*/ 329293 h 2773136"/>
                <a:gd name="connsiteX10" fmla="*/ 4925786 w 4942114"/>
                <a:gd name="connsiteY10" fmla="*/ 824593 h 2773136"/>
                <a:gd name="connsiteX11" fmla="*/ 4942114 w 4942114"/>
                <a:gd name="connsiteY11" fmla="*/ 1436915 h 2773136"/>
                <a:gd name="connsiteX12" fmla="*/ 4890407 w 4942114"/>
                <a:gd name="connsiteY12" fmla="*/ 1738993 h 2773136"/>
                <a:gd name="connsiteX13" fmla="*/ 4242707 w 4942114"/>
                <a:gd name="connsiteY13" fmla="*/ 2275115 h 2773136"/>
                <a:gd name="connsiteX14" fmla="*/ 3766457 w 4942114"/>
                <a:gd name="connsiteY14" fmla="*/ 2558143 h 2773136"/>
                <a:gd name="connsiteX15" fmla="*/ 3243943 w 4942114"/>
                <a:gd name="connsiteY15" fmla="*/ 2743200 h 2773136"/>
                <a:gd name="connsiteX16" fmla="*/ 3116036 w 4942114"/>
                <a:gd name="connsiteY16" fmla="*/ 2773136 h 2773136"/>
                <a:gd name="connsiteX17" fmla="*/ 2381250 w 4942114"/>
                <a:gd name="connsiteY17" fmla="*/ 2435679 h 2773136"/>
                <a:gd name="connsiteX18" fmla="*/ 1148443 w 4942114"/>
                <a:gd name="connsiteY18" fmla="*/ 1641022 h 2773136"/>
                <a:gd name="connsiteX19" fmla="*/ 810986 w 4942114"/>
                <a:gd name="connsiteY19" fmla="*/ 1684565 h 2773136"/>
                <a:gd name="connsiteX20" fmla="*/ 421821 w 4942114"/>
                <a:gd name="connsiteY20" fmla="*/ 2035629 h 2773136"/>
                <a:gd name="connsiteX21" fmla="*/ 38100 w 4942114"/>
                <a:gd name="connsiteY21" fmla="*/ 1921329 h 2773136"/>
                <a:gd name="connsiteX22" fmla="*/ 32657 w 4942114"/>
                <a:gd name="connsiteY22" fmla="*/ 1741715 h 2773136"/>
                <a:gd name="connsiteX23" fmla="*/ 24493 w 4942114"/>
                <a:gd name="connsiteY23" fmla="*/ 1521279 h 2773136"/>
                <a:gd name="connsiteX24" fmla="*/ 16328 w 4942114"/>
                <a:gd name="connsiteY24" fmla="*/ 1257300 h 2773136"/>
                <a:gd name="connsiteX25" fmla="*/ 0 w 4942114"/>
                <a:gd name="connsiteY25" fmla="*/ 781050 h 2773136"/>
                <a:gd name="connsiteX26" fmla="*/ 168728 w 4942114"/>
                <a:gd name="connsiteY26" fmla="*/ 688522 h 2773136"/>
                <a:gd name="connsiteX27" fmla="*/ 171450 w 4942114"/>
                <a:gd name="connsiteY27" fmla="*/ 653143 h 2773136"/>
                <a:gd name="connsiteX28" fmla="*/ 381000 w 4942114"/>
                <a:gd name="connsiteY28" fmla="*/ 642258 h 2773136"/>
                <a:gd name="connsiteX29" fmla="*/ 381000 w 4942114"/>
                <a:gd name="connsiteY29" fmla="*/ 707572 h 2773136"/>
                <a:gd name="connsiteX30" fmla="*/ 1020536 w 4942114"/>
                <a:gd name="connsiteY30" fmla="*/ 1072243 h 2773136"/>
                <a:gd name="connsiteX31" fmla="*/ 1132114 w 4942114"/>
                <a:gd name="connsiteY31" fmla="*/ 1085850 h 2773136"/>
                <a:gd name="connsiteX32" fmla="*/ 1357993 w 4942114"/>
                <a:gd name="connsiteY32" fmla="*/ 816429 h 2773136"/>
                <a:gd name="connsiteX33" fmla="*/ 1526721 w 4942114"/>
                <a:gd name="connsiteY33" fmla="*/ 751115 h 2773136"/>
                <a:gd name="connsiteX34" fmla="*/ 1355271 w 4942114"/>
                <a:gd name="connsiteY34" fmla="*/ 696686 h 2773136"/>
                <a:gd name="connsiteX35" fmla="*/ 1333500 w 4942114"/>
                <a:gd name="connsiteY35" fmla="*/ 677636 h 2773136"/>
                <a:gd name="connsiteX36" fmla="*/ 1336221 w 4942114"/>
                <a:gd name="connsiteY36" fmla="*/ 489858 h 2773136"/>
                <a:gd name="connsiteX37" fmla="*/ 1336221 w 4942114"/>
                <a:gd name="connsiteY37" fmla="*/ 378279 h 2773136"/>
                <a:gd name="connsiteX38" fmla="*/ 1325336 w 4942114"/>
                <a:gd name="connsiteY38" fmla="*/ 345622 h 2773136"/>
                <a:gd name="connsiteX39" fmla="*/ 1328057 w 4942114"/>
                <a:gd name="connsiteY39" fmla="*/ 182336 h 2773136"/>
                <a:gd name="connsiteX40" fmla="*/ 1529443 w 4942114"/>
                <a:gd name="connsiteY40" fmla="*/ 87086 h 2773136"/>
                <a:gd name="connsiteX41" fmla="*/ 1529443 w 4942114"/>
                <a:gd name="connsiteY41" fmla="*/ 38100 h 2773136"/>
                <a:gd name="connsiteX42" fmla="*/ 1839686 w 4942114"/>
                <a:gd name="connsiteY42" fmla="*/ 89808 h 2773136"/>
                <a:gd name="connsiteX43" fmla="*/ 1839686 w 4942114"/>
                <a:gd name="connsiteY43" fmla="*/ 32658 h 2773136"/>
                <a:gd name="connsiteX44" fmla="*/ 1845128 w 4942114"/>
                <a:gd name="connsiteY44" fmla="*/ 179615 h 2773136"/>
                <a:gd name="connsiteX45" fmla="*/ 2106386 w 4942114"/>
                <a:gd name="connsiteY45" fmla="*/ 277586 h 2773136"/>
                <a:gd name="connsiteX46" fmla="*/ 2198914 w 4942114"/>
                <a:gd name="connsiteY46" fmla="*/ 438150 h 2773136"/>
                <a:gd name="connsiteX0" fmla="*/ 2198914 w 4942114"/>
                <a:gd name="connsiteY0" fmla="*/ 438150 h 2773136"/>
                <a:gd name="connsiteX1" fmla="*/ 3001736 w 4942114"/>
                <a:gd name="connsiteY1" fmla="*/ 32658 h 2773136"/>
                <a:gd name="connsiteX2" fmla="*/ 3559628 w 4942114"/>
                <a:gd name="connsiteY2" fmla="*/ 0 h 2773136"/>
                <a:gd name="connsiteX3" fmla="*/ 3962400 w 4942114"/>
                <a:gd name="connsiteY3" fmla="*/ 244929 h 2773136"/>
                <a:gd name="connsiteX4" fmla="*/ 4346121 w 4942114"/>
                <a:gd name="connsiteY4" fmla="*/ 729343 h 2773136"/>
                <a:gd name="connsiteX5" fmla="*/ 4343400 w 4942114"/>
                <a:gd name="connsiteY5" fmla="*/ 963386 h 2773136"/>
                <a:gd name="connsiteX6" fmla="*/ 4370614 w 4942114"/>
                <a:gd name="connsiteY6" fmla="*/ 887186 h 2773136"/>
                <a:gd name="connsiteX7" fmla="*/ 4340678 w 4942114"/>
                <a:gd name="connsiteY7" fmla="*/ 302079 h 2773136"/>
                <a:gd name="connsiteX8" fmla="*/ 4389664 w 4942114"/>
                <a:gd name="connsiteY8" fmla="*/ 138793 h 2773136"/>
                <a:gd name="connsiteX9" fmla="*/ 4629150 w 4942114"/>
                <a:gd name="connsiteY9" fmla="*/ 329293 h 2773136"/>
                <a:gd name="connsiteX10" fmla="*/ 4925786 w 4942114"/>
                <a:gd name="connsiteY10" fmla="*/ 824593 h 2773136"/>
                <a:gd name="connsiteX11" fmla="*/ 4942114 w 4942114"/>
                <a:gd name="connsiteY11" fmla="*/ 1436915 h 2773136"/>
                <a:gd name="connsiteX12" fmla="*/ 4890407 w 4942114"/>
                <a:gd name="connsiteY12" fmla="*/ 1738993 h 2773136"/>
                <a:gd name="connsiteX13" fmla="*/ 4242707 w 4942114"/>
                <a:gd name="connsiteY13" fmla="*/ 2275115 h 2773136"/>
                <a:gd name="connsiteX14" fmla="*/ 3766457 w 4942114"/>
                <a:gd name="connsiteY14" fmla="*/ 2558143 h 2773136"/>
                <a:gd name="connsiteX15" fmla="*/ 3243943 w 4942114"/>
                <a:gd name="connsiteY15" fmla="*/ 2743200 h 2773136"/>
                <a:gd name="connsiteX16" fmla="*/ 3116036 w 4942114"/>
                <a:gd name="connsiteY16" fmla="*/ 2773136 h 2773136"/>
                <a:gd name="connsiteX17" fmla="*/ 2381250 w 4942114"/>
                <a:gd name="connsiteY17" fmla="*/ 2435679 h 2773136"/>
                <a:gd name="connsiteX18" fmla="*/ 1148443 w 4942114"/>
                <a:gd name="connsiteY18" fmla="*/ 1641022 h 2773136"/>
                <a:gd name="connsiteX19" fmla="*/ 810986 w 4942114"/>
                <a:gd name="connsiteY19" fmla="*/ 1684565 h 2773136"/>
                <a:gd name="connsiteX20" fmla="*/ 421821 w 4942114"/>
                <a:gd name="connsiteY20" fmla="*/ 2035629 h 2773136"/>
                <a:gd name="connsiteX21" fmla="*/ 38100 w 4942114"/>
                <a:gd name="connsiteY21" fmla="*/ 1921329 h 2773136"/>
                <a:gd name="connsiteX22" fmla="*/ 32657 w 4942114"/>
                <a:gd name="connsiteY22" fmla="*/ 1741715 h 2773136"/>
                <a:gd name="connsiteX23" fmla="*/ 24493 w 4942114"/>
                <a:gd name="connsiteY23" fmla="*/ 1521279 h 2773136"/>
                <a:gd name="connsiteX24" fmla="*/ 16328 w 4942114"/>
                <a:gd name="connsiteY24" fmla="*/ 1257300 h 2773136"/>
                <a:gd name="connsiteX25" fmla="*/ 0 w 4942114"/>
                <a:gd name="connsiteY25" fmla="*/ 781050 h 2773136"/>
                <a:gd name="connsiteX26" fmla="*/ 168728 w 4942114"/>
                <a:gd name="connsiteY26" fmla="*/ 688522 h 2773136"/>
                <a:gd name="connsiteX27" fmla="*/ 171450 w 4942114"/>
                <a:gd name="connsiteY27" fmla="*/ 653143 h 2773136"/>
                <a:gd name="connsiteX28" fmla="*/ 381000 w 4942114"/>
                <a:gd name="connsiteY28" fmla="*/ 642258 h 2773136"/>
                <a:gd name="connsiteX29" fmla="*/ 381000 w 4942114"/>
                <a:gd name="connsiteY29" fmla="*/ 707572 h 2773136"/>
                <a:gd name="connsiteX30" fmla="*/ 1020536 w 4942114"/>
                <a:gd name="connsiteY30" fmla="*/ 1072243 h 2773136"/>
                <a:gd name="connsiteX31" fmla="*/ 1132114 w 4942114"/>
                <a:gd name="connsiteY31" fmla="*/ 1085850 h 2773136"/>
                <a:gd name="connsiteX32" fmla="*/ 1357993 w 4942114"/>
                <a:gd name="connsiteY32" fmla="*/ 816429 h 2773136"/>
                <a:gd name="connsiteX33" fmla="*/ 1355271 w 4942114"/>
                <a:gd name="connsiteY33" fmla="*/ 696686 h 2773136"/>
                <a:gd name="connsiteX34" fmla="*/ 1333500 w 4942114"/>
                <a:gd name="connsiteY34" fmla="*/ 677636 h 2773136"/>
                <a:gd name="connsiteX35" fmla="*/ 1336221 w 4942114"/>
                <a:gd name="connsiteY35" fmla="*/ 489858 h 2773136"/>
                <a:gd name="connsiteX36" fmla="*/ 1336221 w 4942114"/>
                <a:gd name="connsiteY36" fmla="*/ 378279 h 2773136"/>
                <a:gd name="connsiteX37" fmla="*/ 1325336 w 4942114"/>
                <a:gd name="connsiteY37" fmla="*/ 345622 h 2773136"/>
                <a:gd name="connsiteX38" fmla="*/ 1328057 w 4942114"/>
                <a:gd name="connsiteY38" fmla="*/ 182336 h 2773136"/>
                <a:gd name="connsiteX39" fmla="*/ 1529443 w 4942114"/>
                <a:gd name="connsiteY39" fmla="*/ 87086 h 2773136"/>
                <a:gd name="connsiteX40" fmla="*/ 1529443 w 4942114"/>
                <a:gd name="connsiteY40" fmla="*/ 38100 h 2773136"/>
                <a:gd name="connsiteX41" fmla="*/ 1839686 w 4942114"/>
                <a:gd name="connsiteY41" fmla="*/ 89808 h 2773136"/>
                <a:gd name="connsiteX42" fmla="*/ 1839686 w 4942114"/>
                <a:gd name="connsiteY42" fmla="*/ 32658 h 2773136"/>
                <a:gd name="connsiteX43" fmla="*/ 1845128 w 4942114"/>
                <a:gd name="connsiteY43" fmla="*/ 179615 h 2773136"/>
                <a:gd name="connsiteX44" fmla="*/ 2106386 w 4942114"/>
                <a:gd name="connsiteY44" fmla="*/ 277586 h 2773136"/>
                <a:gd name="connsiteX45" fmla="*/ 2198914 w 4942114"/>
                <a:gd name="connsiteY45" fmla="*/ 438150 h 2773136"/>
                <a:gd name="connsiteX0" fmla="*/ 2198914 w 4942114"/>
                <a:gd name="connsiteY0" fmla="*/ 438150 h 2773136"/>
                <a:gd name="connsiteX1" fmla="*/ 3001736 w 4942114"/>
                <a:gd name="connsiteY1" fmla="*/ 32658 h 2773136"/>
                <a:gd name="connsiteX2" fmla="*/ 3559628 w 4942114"/>
                <a:gd name="connsiteY2" fmla="*/ 0 h 2773136"/>
                <a:gd name="connsiteX3" fmla="*/ 3962400 w 4942114"/>
                <a:gd name="connsiteY3" fmla="*/ 244929 h 2773136"/>
                <a:gd name="connsiteX4" fmla="*/ 4346121 w 4942114"/>
                <a:gd name="connsiteY4" fmla="*/ 729343 h 2773136"/>
                <a:gd name="connsiteX5" fmla="*/ 4343400 w 4942114"/>
                <a:gd name="connsiteY5" fmla="*/ 963386 h 2773136"/>
                <a:gd name="connsiteX6" fmla="*/ 4370614 w 4942114"/>
                <a:gd name="connsiteY6" fmla="*/ 887186 h 2773136"/>
                <a:gd name="connsiteX7" fmla="*/ 4340678 w 4942114"/>
                <a:gd name="connsiteY7" fmla="*/ 302079 h 2773136"/>
                <a:gd name="connsiteX8" fmla="*/ 4389664 w 4942114"/>
                <a:gd name="connsiteY8" fmla="*/ 138793 h 2773136"/>
                <a:gd name="connsiteX9" fmla="*/ 4629150 w 4942114"/>
                <a:gd name="connsiteY9" fmla="*/ 329293 h 2773136"/>
                <a:gd name="connsiteX10" fmla="*/ 4925786 w 4942114"/>
                <a:gd name="connsiteY10" fmla="*/ 824593 h 2773136"/>
                <a:gd name="connsiteX11" fmla="*/ 4942114 w 4942114"/>
                <a:gd name="connsiteY11" fmla="*/ 1436915 h 2773136"/>
                <a:gd name="connsiteX12" fmla="*/ 4890407 w 4942114"/>
                <a:gd name="connsiteY12" fmla="*/ 1738993 h 2773136"/>
                <a:gd name="connsiteX13" fmla="*/ 4242707 w 4942114"/>
                <a:gd name="connsiteY13" fmla="*/ 2275115 h 2773136"/>
                <a:gd name="connsiteX14" fmla="*/ 3766457 w 4942114"/>
                <a:gd name="connsiteY14" fmla="*/ 2558143 h 2773136"/>
                <a:gd name="connsiteX15" fmla="*/ 3243943 w 4942114"/>
                <a:gd name="connsiteY15" fmla="*/ 2743200 h 2773136"/>
                <a:gd name="connsiteX16" fmla="*/ 3116036 w 4942114"/>
                <a:gd name="connsiteY16" fmla="*/ 2773136 h 2773136"/>
                <a:gd name="connsiteX17" fmla="*/ 2381250 w 4942114"/>
                <a:gd name="connsiteY17" fmla="*/ 2435679 h 2773136"/>
                <a:gd name="connsiteX18" fmla="*/ 1148443 w 4942114"/>
                <a:gd name="connsiteY18" fmla="*/ 1641022 h 2773136"/>
                <a:gd name="connsiteX19" fmla="*/ 810986 w 4942114"/>
                <a:gd name="connsiteY19" fmla="*/ 1684565 h 2773136"/>
                <a:gd name="connsiteX20" fmla="*/ 421821 w 4942114"/>
                <a:gd name="connsiteY20" fmla="*/ 2035629 h 2773136"/>
                <a:gd name="connsiteX21" fmla="*/ 38100 w 4942114"/>
                <a:gd name="connsiteY21" fmla="*/ 1921329 h 2773136"/>
                <a:gd name="connsiteX22" fmla="*/ 32657 w 4942114"/>
                <a:gd name="connsiteY22" fmla="*/ 1741715 h 2773136"/>
                <a:gd name="connsiteX23" fmla="*/ 24493 w 4942114"/>
                <a:gd name="connsiteY23" fmla="*/ 1521279 h 2773136"/>
                <a:gd name="connsiteX24" fmla="*/ 16328 w 4942114"/>
                <a:gd name="connsiteY24" fmla="*/ 1257300 h 2773136"/>
                <a:gd name="connsiteX25" fmla="*/ 0 w 4942114"/>
                <a:gd name="connsiteY25" fmla="*/ 781050 h 2773136"/>
                <a:gd name="connsiteX26" fmla="*/ 168728 w 4942114"/>
                <a:gd name="connsiteY26" fmla="*/ 688522 h 2773136"/>
                <a:gd name="connsiteX27" fmla="*/ 171450 w 4942114"/>
                <a:gd name="connsiteY27" fmla="*/ 653143 h 2773136"/>
                <a:gd name="connsiteX28" fmla="*/ 381000 w 4942114"/>
                <a:gd name="connsiteY28" fmla="*/ 642258 h 2773136"/>
                <a:gd name="connsiteX29" fmla="*/ 381000 w 4942114"/>
                <a:gd name="connsiteY29" fmla="*/ 707572 h 2773136"/>
                <a:gd name="connsiteX30" fmla="*/ 1020536 w 4942114"/>
                <a:gd name="connsiteY30" fmla="*/ 1072243 h 2773136"/>
                <a:gd name="connsiteX31" fmla="*/ 1132114 w 4942114"/>
                <a:gd name="connsiteY31" fmla="*/ 1085850 h 2773136"/>
                <a:gd name="connsiteX32" fmla="*/ 1357993 w 4942114"/>
                <a:gd name="connsiteY32" fmla="*/ 816429 h 2773136"/>
                <a:gd name="connsiteX33" fmla="*/ 1355271 w 4942114"/>
                <a:gd name="connsiteY33" fmla="*/ 696686 h 2773136"/>
                <a:gd name="connsiteX34" fmla="*/ 1333500 w 4942114"/>
                <a:gd name="connsiteY34" fmla="*/ 677636 h 2773136"/>
                <a:gd name="connsiteX35" fmla="*/ 1336221 w 4942114"/>
                <a:gd name="connsiteY35" fmla="*/ 489858 h 2773136"/>
                <a:gd name="connsiteX36" fmla="*/ 1325336 w 4942114"/>
                <a:gd name="connsiteY36" fmla="*/ 345622 h 2773136"/>
                <a:gd name="connsiteX37" fmla="*/ 1328057 w 4942114"/>
                <a:gd name="connsiteY37" fmla="*/ 182336 h 2773136"/>
                <a:gd name="connsiteX38" fmla="*/ 1529443 w 4942114"/>
                <a:gd name="connsiteY38" fmla="*/ 87086 h 2773136"/>
                <a:gd name="connsiteX39" fmla="*/ 1529443 w 4942114"/>
                <a:gd name="connsiteY39" fmla="*/ 38100 h 2773136"/>
                <a:gd name="connsiteX40" fmla="*/ 1839686 w 4942114"/>
                <a:gd name="connsiteY40" fmla="*/ 89808 h 2773136"/>
                <a:gd name="connsiteX41" fmla="*/ 1839686 w 4942114"/>
                <a:gd name="connsiteY41" fmla="*/ 32658 h 2773136"/>
                <a:gd name="connsiteX42" fmla="*/ 1845128 w 4942114"/>
                <a:gd name="connsiteY42" fmla="*/ 179615 h 2773136"/>
                <a:gd name="connsiteX43" fmla="*/ 2106386 w 4942114"/>
                <a:gd name="connsiteY43" fmla="*/ 277586 h 2773136"/>
                <a:gd name="connsiteX44" fmla="*/ 2198914 w 4942114"/>
                <a:gd name="connsiteY44" fmla="*/ 438150 h 2773136"/>
                <a:gd name="connsiteX0" fmla="*/ 2198914 w 4942114"/>
                <a:gd name="connsiteY0" fmla="*/ 438150 h 2773136"/>
                <a:gd name="connsiteX1" fmla="*/ 3001736 w 4942114"/>
                <a:gd name="connsiteY1" fmla="*/ 32658 h 2773136"/>
                <a:gd name="connsiteX2" fmla="*/ 3559628 w 4942114"/>
                <a:gd name="connsiteY2" fmla="*/ 0 h 2773136"/>
                <a:gd name="connsiteX3" fmla="*/ 3962400 w 4942114"/>
                <a:gd name="connsiteY3" fmla="*/ 244929 h 2773136"/>
                <a:gd name="connsiteX4" fmla="*/ 4346121 w 4942114"/>
                <a:gd name="connsiteY4" fmla="*/ 729343 h 2773136"/>
                <a:gd name="connsiteX5" fmla="*/ 4343400 w 4942114"/>
                <a:gd name="connsiteY5" fmla="*/ 963386 h 2773136"/>
                <a:gd name="connsiteX6" fmla="*/ 4370614 w 4942114"/>
                <a:gd name="connsiteY6" fmla="*/ 887186 h 2773136"/>
                <a:gd name="connsiteX7" fmla="*/ 4340678 w 4942114"/>
                <a:gd name="connsiteY7" fmla="*/ 302079 h 2773136"/>
                <a:gd name="connsiteX8" fmla="*/ 4389664 w 4942114"/>
                <a:gd name="connsiteY8" fmla="*/ 138793 h 2773136"/>
                <a:gd name="connsiteX9" fmla="*/ 4629150 w 4942114"/>
                <a:gd name="connsiteY9" fmla="*/ 329293 h 2773136"/>
                <a:gd name="connsiteX10" fmla="*/ 4925786 w 4942114"/>
                <a:gd name="connsiteY10" fmla="*/ 824593 h 2773136"/>
                <a:gd name="connsiteX11" fmla="*/ 4942114 w 4942114"/>
                <a:gd name="connsiteY11" fmla="*/ 1436915 h 2773136"/>
                <a:gd name="connsiteX12" fmla="*/ 4890407 w 4942114"/>
                <a:gd name="connsiteY12" fmla="*/ 1738993 h 2773136"/>
                <a:gd name="connsiteX13" fmla="*/ 4242707 w 4942114"/>
                <a:gd name="connsiteY13" fmla="*/ 2275115 h 2773136"/>
                <a:gd name="connsiteX14" fmla="*/ 3766457 w 4942114"/>
                <a:gd name="connsiteY14" fmla="*/ 2558143 h 2773136"/>
                <a:gd name="connsiteX15" fmla="*/ 3243943 w 4942114"/>
                <a:gd name="connsiteY15" fmla="*/ 2743200 h 2773136"/>
                <a:gd name="connsiteX16" fmla="*/ 3116036 w 4942114"/>
                <a:gd name="connsiteY16" fmla="*/ 2773136 h 2773136"/>
                <a:gd name="connsiteX17" fmla="*/ 2381250 w 4942114"/>
                <a:gd name="connsiteY17" fmla="*/ 2435679 h 2773136"/>
                <a:gd name="connsiteX18" fmla="*/ 1148443 w 4942114"/>
                <a:gd name="connsiteY18" fmla="*/ 1641022 h 2773136"/>
                <a:gd name="connsiteX19" fmla="*/ 810986 w 4942114"/>
                <a:gd name="connsiteY19" fmla="*/ 1684565 h 2773136"/>
                <a:gd name="connsiteX20" fmla="*/ 421821 w 4942114"/>
                <a:gd name="connsiteY20" fmla="*/ 2035629 h 2773136"/>
                <a:gd name="connsiteX21" fmla="*/ 38100 w 4942114"/>
                <a:gd name="connsiteY21" fmla="*/ 1921329 h 2773136"/>
                <a:gd name="connsiteX22" fmla="*/ 32657 w 4942114"/>
                <a:gd name="connsiteY22" fmla="*/ 1741715 h 2773136"/>
                <a:gd name="connsiteX23" fmla="*/ 24493 w 4942114"/>
                <a:gd name="connsiteY23" fmla="*/ 1521279 h 2773136"/>
                <a:gd name="connsiteX24" fmla="*/ 16328 w 4942114"/>
                <a:gd name="connsiteY24" fmla="*/ 1257300 h 2773136"/>
                <a:gd name="connsiteX25" fmla="*/ 0 w 4942114"/>
                <a:gd name="connsiteY25" fmla="*/ 781050 h 2773136"/>
                <a:gd name="connsiteX26" fmla="*/ 168728 w 4942114"/>
                <a:gd name="connsiteY26" fmla="*/ 688522 h 2773136"/>
                <a:gd name="connsiteX27" fmla="*/ 171450 w 4942114"/>
                <a:gd name="connsiteY27" fmla="*/ 653143 h 2773136"/>
                <a:gd name="connsiteX28" fmla="*/ 381000 w 4942114"/>
                <a:gd name="connsiteY28" fmla="*/ 642258 h 2773136"/>
                <a:gd name="connsiteX29" fmla="*/ 381000 w 4942114"/>
                <a:gd name="connsiteY29" fmla="*/ 707572 h 2773136"/>
                <a:gd name="connsiteX30" fmla="*/ 1020536 w 4942114"/>
                <a:gd name="connsiteY30" fmla="*/ 1072243 h 2773136"/>
                <a:gd name="connsiteX31" fmla="*/ 1132114 w 4942114"/>
                <a:gd name="connsiteY31" fmla="*/ 1085850 h 2773136"/>
                <a:gd name="connsiteX32" fmla="*/ 1357993 w 4942114"/>
                <a:gd name="connsiteY32" fmla="*/ 816429 h 2773136"/>
                <a:gd name="connsiteX33" fmla="*/ 1355271 w 4942114"/>
                <a:gd name="connsiteY33" fmla="*/ 696686 h 2773136"/>
                <a:gd name="connsiteX34" fmla="*/ 1336221 w 4942114"/>
                <a:gd name="connsiteY34" fmla="*/ 489858 h 2773136"/>
                <a:gd name="connsiteX35" fmla="*/ 1325336 w 4942114"/>
                <a:gd name="connsiteY35" fmla="*/ 345622 h 2773136"/>
                <a:gd name="connsiteX36" fmla="*/ 1328057 w 4942114"/>
                <a:gd name="connsiteY36" fmla="*/ 182336 h 2773136"/>
                <a:gd name="connsiteX37" fmla="*/ 1529443 w 4942114"/>
                <a:gd name="connsiteY37" fmla="*/ 87086 h 2773136"/>
                <a:gd name="connsiteX38" fmla="*/ 1529443 w 4942114"/>
                <a:gd name="connsiteY38" fmla="*/ 38100 h 2773136"/>
                <a:gd name="connsiteX39" fmla="*/ 1839686 w 4942114"/>
                <a:gd name="connsiteY39" fmla="*/ 89808 h 2773136"/>
                <a:gd name="connsiteX40" fmla="*/ 1839686 w 4942114"/>
                <a:gd name="connsiteY40" fmla="*/ 32658 h 2773136"/>
                <a:gd name="connsiteX41" fmla="*/ 1845128 w 4942114"/>
                <a:gd name="connsiteY41" fmla="*/ 179615 h 2773136"/>
                <a:gd name="connsiteX42" fmla="*/ 2106386 w 4942114"/>
                <a:gd name="connsiteY42" fmla="*/ 277586 h 2773136"/>
                <a:gd name="connsiteX43" fmla="*/ 2198914 w 4942114"/>
                <a:gd name="connsiteY43" fmla="*/ 438150 h 2773136"/>
                <a:gd name="connsiteX0" fmla="*/ 2198914 w 4942114"/>
                <a:gd name="connsiteY0" fmla="*/ 438150 h 2773136"/>
                <a:gd name="connsiteX1" fmla="*/ 3001736 w 4942114"/>
                <a:gd name="connsiteY1" fmla="*/ 32658 h 2773136"/>
                <a:gd name="connsiteX2" fmla="*/ 3559628 w 4942114"/>
                <a:gd name="connsiteY2" fmla="*/ 0 h 2773136"/>
                <a:gd name="connsiteX3" fmla="*/ 3962400 w 4942114"/>
                <a:gd name="connsiteY3" fmla="*/ 244929 h 2773136"/>
                <a:gd name="connsiteX4" fmla="*/ 4346121 w 4942114"/>
                <a:gd name="connsiteY4" fmla="*/ 729343 h 2773136"/>
                <a:gd name="connsiteX5" fmla="*/ 4343400 w 4942114"/>
                <a:gd name="connsiteY5" fmla="*/ 963386 h 2773136"/>
                <a:gd name="connsiteX6" fmla="*/ 4370614 w 4942114"/>
                <a:gd name="connsiteY6" fmla="*/ 887186 h 2773136"/>
                <a:gd name="connsiteX7" fmla="*/ 4340678 w 4942114"/>
                <a:gd name="connsiteY7" fmla="*/ 302079 h 2773136"/>
                <a:gd name="connsiteX8" fmla="*/ 4389664 w 4942114"/>
                <a:gd name="connsiteY8" fmla="*/ 138793 h 2773136"/>
                <a:gd name="connsiteX9" fmla="*/ 4629150 w 4942114"/>
                <a:gd name="connsiteY9" fmla="*/ 329293 h 2773136"/>
                <a:gd name="connsiteX10" fmla="*/ 4925786 w 4942114"/>
                <a:gd name="connsiteY10" fmla="*/ 824593 h 2773136"/>
                <a:gd name="connsiteX11" fmla="*/ 4942114 w 4942114"/>
                <a:gd name="connsiteY11" fmla="*/ 1436915 h 2773136"/>
                <a:gd name="connsiteX12" fmla="*/ 4890407 w 4942114"/>
                <a:gd name="connsiteY12" fmla="*/ 1738993 h 2773136"/>
                <a:gd name="connsiteX13" fmla="*/ 4242707 w 4942114"/>
                <a:gd name="connsiteY13" fmla="*/ 2275115 h 2773136"/>
                <a:gd name="connsiteX14" fmla="*/ 3766457 w 4942114"/>
                <a:gd name="connsiteY14" fmla="*/ 2558143 h 2773136"/>
                <a:gd name="connsiteX15" fmla="*/ 3243943 w 4942114"/>
                <a:gd name="connsiteY15" fmla="*/ 2743200 h 2773136"/>
                <a:gd name="connsiteX16" fmla="*/ 3116036 w 4942114"/>
                <a:gd name="connsiteY16" fmla="*/ 2773136 h 2773136"/>
                <a:gd name="connsiteX17" fmla="*/ 2381250 w 4942114"/>
                <a:gd name="connsiteY17" fmla="*/ 2435679 h 2773136"/>
                <a:gd name="connsiteX18" fmla="*/ 1148443 w 4942114"/>
                <a:gd name="connsiteY18" fmla="*/ 1641022 h 2773136"/>
                <a:gd name="connsiteX19" fmla="*/ 810986 w 4942114"/>
                <a:gd name="connsiteY19" fmla="*/ 1684565 h 2773136"/>
                <a:gd name="connsiteX20" fmla="*/ 421821 w 4942114"/>
                <a:gd name="connsiteY20" fmla="*/ 2035629 h 2773136"/>
                <a:gd name="connsiteX21" fmla="*/ 38100 w 4942114"/>
                <a:gd name="connsiteY21" fmla="*/ 1921329 h 2773136"/>
                <a:gd name="connsiteX22" fmla="*/ 32657 w 4942114"/>
                <a:gd name="connsiteY22" fmla="*/ 1741715 h 2773136"/>
                <a:gd name="connsiteX23" fmla="*/ 24493 w 4942114"/>
                <a:gd name="connsiteY23" fmla="*/ 1521279 h 2773136"/>
                <a:gd name="connsiteX24" fmla="*/ 16328 w 4942114"/>
                <a:gd name="connsiteY24" fmla="*/ 1257300 h 2773136"/>
                <a:gd name="connsiteX25" fmla="*/ 0 w 4942114"/>
                <a:gd name="connsiteY25" fmla="*/ 781050 h 2773136"/>
                <a:gd name="connsiteX26" fmla="*/ 168728 w 4942114"/>
                <a:gd name="connsiteY26" fmla="*/ 688522 h 2773136"/>
                <a:gd name="connsiteX27" fmla="*/ 171450 w 4942114"/>
                <a:gd name="connsiteY27" fmla="*/ 653143 h 2773136"/>
                <a:gd name="connsiteX28" fmla="*/ 381000 w 4942114"/>
                <a:gd name="connsiteY28" fmla="*/ 642258 h 2773136"/>
                <a:gd name="connsiteX29" fmla="*/ 381000 w 4942114"/>
                <a:gd name="connsiteY29" fmla="*/ 707572 h 2773136"/>
                <a:gd name="connsiteX30" fmla="*/ 1020536 w 4942114"/>
                <a:gd name="connsiteY30" fmla="*/ 1072243 h 2773136"/>
                <a:gd name="connsiteX31" fmla="*/ 1132114 w 4942114"/>
                <a:gd name="connsiteY31" fmla="*/ 1085850 h 2773136"/>
                <a:gd name="connsiteX32" fmla="*/ 1357993 w 4942114"/>
                <a:gd name="connsiteY32" fmla="*/ 816429 h 2773136"/>
                <a:gd name="connsiteX33" fmla="*/ 1355271 w 4942114"/>
                <a:gd name="connsiteY33" fmla="*/ 696686 h 2773136"/>
                <a:gd name="connsiteX34" fmla="*/ 1325336 w 4942114"/>
                <a:gd name="connsiteY34" fmla="*/ 345622 h 2773136"/>
                <a:gd name="connsiteX35" fmla="*/ 1328057 w 4942114"/>
                <a:gd name="connsiteY35" fmla="*/ 182336 h 2773136"/>
                <a:gd name="connsiteX36" fmla="*/ 1529443 w 4942114"/>
                <a:gd name="connsiteY36" fmla="*/ 87086 h 2773136"/>
                <a:gd name="connsiteX37" fmla="*/ 1529443 w 4942114"/>
                <a:gd name="connsiteY37" fmla="*/ 38100 h 2773136"/>
                <a:gd name="connsiteX38" fmla="*/ 1839686 w 4942114"/>
                <a:gd name="connsiteY38" fmla="*/ 89808 h 2773136"/>
                <a:gd name="connsiteX39" fmla="*/ 1839686 w 4942114"/>
                <a:gd name="connsiteY39" fmla="*/ 32658 h 2773136"/>
                <a:gd name="connsiteX40" fmla="*/ 1845128 w 4942114"/>
                <a:gd name="connsiteY40" fmla="*/ 179615 h 2773136"/>
                <a:gd name="connsiteX41" fmla="*/ 2106386 w 4942114"/>
                <a:gd name="connsiteY41" fmla="*/ 277586 h 2773136"/>
                <a:gd name="connsiteX42" fmla="*/ 2198914 w 4942114"/>
                <a:gd name="connsiteY42" fmla="*/ 438150 h 2773136"/>
                <a:gd name="connsiteX0" fmla="*/ 2198914 w 4942114"/>
                <a:gd name="connsiteY0" fmla="*/ 438150 h 2773136"/>
                <a:gd name="connsiteX1" fmla="*/ 3001736 w 4942114"/>
                <a:gd name="connsiteY1" fmla="*/ 32658 h 2773136"/>
                <a:gd name="connsiteX2" fmla="*/ 3559628 w 4942114"/>
                <a:gd name="connsiteY2" fmla="*/ 0 h 2773136"/>
                <a:gd name="connsiteX3" fmla="*/ 3962400 w 4942114"/>
                <a:gd name="connsiteY3" fmla="*/ 244929 h 2773136"/>
                <a:gd name="connsiteX4" fmla="*/ 4346121 w 4942114"/>
                <a:gd name="connsiteY4" fmla="*/ 729343 h 2773136"/>
                <a:gd name="connsiteX5" fmla="*/ 4343400 w 4942114"/>
                <a:gd name="connsiteY5" fmla="*/ 963386 h 2773136"/>
                <a:gd name="connsiteX6" fmla="*/ 4370614 w 4942114"/>
                <a:gd name="connsiteY6" fmla="*/ 887186 h 2773136"/>
                <a:gd name="connsiteX7" fmla="*/ 4340678 w 4942114"/>
                <a:gd name="connsiteY7" fmla="*/ 302079 h 2773136"/>
                <a:gd name="connsiteX8" fmla="*/ 4389664 w 4942114"/>
                <a:gd name="connsiteY8" fmla="*/ 138793 h 2773136"/>
                <a:gd name="connsiteX9" fmla="*/ 4629150 w 4942114"/>
                <a:gd name="connsiteY9" fmla="*/ 329293 h 2773136"/>
                <a:gd name="connsiteX10" fmla="*/ 4925786 w 4942114"/>
                <a:gd name="connsiteY10" fmla="*/ 824593 h 2773136"/>
                <a:gd name="connsiteX11" fmla="*/ 4942114 w 4942114"/>
                <a:gd name="connsiteY11" fmla="*/ 1436915 h 2773136"/>
                <a:gd name="connsiteX12" fmla="*/ 4890407 w 4942114"/>
                <a:gd name="connsiteY12" fmla="*/ 1738993 h 2773136"/>
                <a:gd name="connsiteX13" fmla="*/ 4242707 w 4942114"/>
                <a:gd name="connsiteY13" fmla="*/ 2275115 h 2773136"/>
                <a:gd name="connsiteX14" fmla="*/ 3766457 w 4942114"/>
                <a:gd name="connsiteY14" fmla="*/ 2558143 h 2773136"/>
                <a:gd name="connsiteX15" fmla="*/ 3243943 w 4942114"/>
                <a:gd name="connsiteY15" fmla="*/ 2743200 h 2773136"/>
                <a:gd name="connsiteX16" fmla="*/ 3116036 w 4942114"/>
                <a:gd name="connsiteY16" fmla="*/ 2773136 h 2773136"/>
                <a:gd name="connsiteX17" fmla="*/ 2405078 w 4942114"/>
                <a:gd name="connsiteY17" fmla="*/ 2388023 h 2773136"/>
                <a:gd name="connsiteX18" fmla="*/ 1148443 w 4942114"/>
                <a:gd name="connsiteY18" fmla="*/ 1641022 h 2773136"/>
                <a:gd name="connsiteX19" fmla="*/ 810986 w 4942114"/>
                <a:gd name="connsiteY19" fmla="*/ 1684565 h 2773136"/>
                <a:gd name="connsiteX20" fmla="*/ 421821 w 4942114"/>
                <a:gd name="connsiteY20" fmla="*/ 2035629 h 2773136"/>
                <a:gd name="connsiteX21" fmla="*/ 38100 w 4942114"/>
                <a:gd name="connsiteY21" fmla="*/ 1921329 h 2773136"/>
                <a:gd name="connsiteX22" fmla="*/ 32657 w 4942114"/>
                <a:gd name="connsiteY22" fmla="*/ 1741715 h 2773136"/>
                <a:gd name="connsiteX23" fmla="*/ 24493 w 4942114"/>
                <a:gd name="connsiteY23" fmla="*/ 1521279 h 2773136"/>
                <a:gd name="connsiteX24" fmla="*/ 16328 w 4942114"/>
                <a:gd name="connsiteY24" fmla="*/ 1257300 h 2773136"/>
                <a:gd name="connsiteX25" fmla="*/ 0 w 4942114"/>
                <a:gd name="connsiteY25" fmla="*/ 781050 h 2773136"/>
                <a:gd name="connsiteX26" fmla="*/ 168728 w 4942114"/>
                <a:gd name="connsiteY26" fmla="*/ 688522 h 2773136"/>
                <a:gd name="connsiteX27" fmla="*/ 171450 w 4942114"/>
                <a:gd name="connsiteY27" fmla="*/ 653143 h 2773136"/>
                <a:gd name="connsiteX28" fmla="*/ 381000 w 4942114"/>
                <a:gd name="connsiteY28" fmla="*/ 642258 h 2773136"/>
                <a:gd name="connsiteX29" fmla="*/ 381000 w 4942114"/>
                <a:gd name="connsiteY29" fmla="*/ 707572 h 2773136"/>
                <a:gd name="connsiteX30" fmla="*/ 1020536 w 4942114"/>
                <a:gd name="connsiteY30" fmla="*/ 1072243 h 2773136"/>
                <a:gd name="connsiteX31" fmla="*/ 1132114 w 4942114"/>
                <a:gd name="connsiteY31" fmla="*/ 1085850 h 2773136"/>
                <a:gd name="connsiteX32" fmla="*/ 1357993 w 4942114"/>
                <a:gd name="connsiteY32" fmla="*/ 816429 h 2773136"/>
                <a:gd name="connsiteX33" fmla="*/ 1355271 w 4942114"/>
                <a:gd name="connsiteY33" fmla="*/ 696686 h 2773136"/>
                <a:gd name="connsiteX34" fmla="*/ 1325336 w 4942114"/>
                <a:gd name="connsiteY34" fmla="*/ 345622 h 2773136"/>
                <a:gd name="connsiteX35" fmla="*/ 1328057 w 4942114"/>
                <a:gd name="connsiteY35" fmla="*/ 182336 h 2773136"/>
                <a:gd name="connsiteX36" fmla="*/ 1529443 w 4942114"/>
                <a:gd name="connsiteY36" fmla="*/ 87086 h 2773136"/>
                <a:gd name="connsiteX37" fmla="*/ 1529443 w 4942114"/>
                <a:gd name="connsiteY37" fmla="*/ 38100 h 2773136"/>
                <a:gd name="connsiteX38" fmla="*/ 1839686 w 4942114"/>
                <a:gd name="connsiteY38" fmla="*/ 89808 h 2773136"/>
                <a:gd name="connsiteX39" fmla="*/ 1839686 w 4942114"/>
                <a:gd name="connsiteY39" fmla="*/ 32658 h 2773136"/>
                <a:gd name="connsiteX40" fmla="*/ 1845128 w 4942114"/>
                <a:gd name="connsiteY40" fmla="*/ 179615 h 2773136"/>
                <a:gd name="connsiteX41" fmla="*/ 2106386 w 4942114"/>
                <a:gd name="connsiteY41" fmla="*/ 277586 h 2773136"/>
                <a:gd name="connsiteX42" fmla="*/ 2198914 w 4942114"/>
                <a:gd name="connsiteY42" fmla="*/ 438150 h 2773136"/>
                <a:gd name="connsiteX0" fmla="*/ 2198914 w 4942114"/>
                <a:gd name="connsiteY0" fmla="*/ 438150 h 2773136"/>
                <a:gd name="connsiteX1" fmla="*/ 3001736 w 4942114"/>
                <a:gd name="connsiteY1" fmla="*/ 32658 h 2773136"/>
                <a:gd name="connsiteX2" fmla="*/ 3559628 w 4942114"/>
                <a:gd name="connsiteY2" fmla="*/ 0 h 2773136"/>
                <a:gd name="connsiteX3" fmla="*/ 3962400 w 4942114"/>
                <a:gd name="connsiteY3" fmla="*/ 244929 h 2773136"/>
                <a:gd name="connsiteX4" fmla="*/ 4346121 w 4942114"/>
                <a:gd name="connsiteY4" fmla="*/ 729343 h 2773136"/>
                <a:gd name="connsiteX5" fmla="*/ 4343400 w 4942114"/>
                <a:gd name="connsiteY5" fmla="*/ 963386 h 2773136"/>
                <a:gd name="connsiteX6" fmla="*/ 4370614 w 4942114"/>
                <a:gd name="connsiteY6" fmla="*/ 887186 h 2773136"/>
                <a:gd name="connsiteX7" fmla="*/ 4340678 w 4942114"/>
                <a:gd name="connsiteY7" fmla="*/ 302079 h 2773136"/>
                <a:gd name="connsiteX8" fmla="*/ 4389664 w 4942114"/>
                <a:gd name="connsiteY8" fmla="*/ 138793 h 2773136"/>
                <a:gd name="connsiteX9" fmla="*/ 4629150 w 4942114"/>
                <a:gd name="connsiteY9" fmla="*/ 329293 h 2773136"/>
                <a:gd name="connsiteX10" fmla="*/ 4925786 w 4942114"/>
                <a:gd name="connsiteY10" fmla="*/ 824593 h 2773136"/>
                <a:gd name="connsiteX11" fmla="*/ 4942114 w 4942114"/>
                <a:gd name="connsiteY11" fmla="*/ 1436915 h 2773136"/>
                <a:gd name="connsiteX12" fmla="*/ 4890407 w 4942114"/>
                <a:gd name="connsiteY12" fmla="*/ 1738993 h 2773136"/>
                <a:gd name="connsiteX13" fmla="*/ 4242707 w 4942114"/>
                <a:gd name="connsiteY13" fmla="*/ 2275115 h 2773136"/>
                <a:gd name="connsiteX14" fmla="*/ 3766457 w 4942114"/>
                <a:gd name="connsiteY14" fmla="*/ 2558143 h 2773136"/>
                <a:gd name="connsiteX15" fmla="*/ 3243943 w 4942114"/>
                <a:gd name="connsiteY15" fmla="*/ 2743200 h 2773136"/>
                <a:gd name="connsiteX16" fmla="*/ 3116036 w 4942114"/>
                <a:gd name="connsiteY16" fmla="*/ 2773136 h 2773136"/>
                <a:gd name="connsiteX17" fmla="*/ 2393164 w 4942114"/>
                <a:gd name="connsiteY17" fmla="*/ 2388023 h 2773136"/>
                <a:gd name="connsiteX18" fmla="*/ 1148443 w 4942114"/>
                <a:gd name="connsiteY18" fmla="*/ 1641022 h 2773136"/>
                <a:gd name="connsiteX19" fmla="*/ 810986 w 4942114"/>
                <a:gd name="connsiteY19" fmla="*/ 1684565 h 2773136"/>
                <a:gd name="connsiteX20" fmla="*/ 421821 w 4942114"/>
                <a:gd name="connsiteY20" fmla="*/ 2035629 h 2773136"/>
                <a:gd name="connsiteX21" fmla="*/ 38100 w 4942114"/>
                <a:gd name="connsiteY21" fmla="*/ 1921329 h 2773136"/>
                <a:gd name="connsiteX22" fmla="*/ 32657 w 4942114"/>
                <a:gd name="connsiteY22" fmla="*/ 1741715 h 2773136"/>
                <a:gd name="connsiteX23" fmla="*/ 24493 w 4942114"/>
                <a:gd name="connsiteY23" fmla="*/ 1521279 h 2773136"/>
                <a:gd name="connsiteX24" fmla="*/ 16328 w 4942114"/>
                <a:gd name="connsiteY24" fmla="*/ 1257300 h 2773136"/>
                <a:gd name="connsiteX25" fmla="*/ 0 w 4942114"/>
                <a:gd name="connsiteY25" fmla="*/ 781050 h 2773136"/>
                <a:gd name="connsiteX26" fmla="*/ 168728 w 4942114"/>
                <a:gd name="connsiteY26" fmla="*/ 688522 h 2773136"/>
                <a:gd name="connsiteX27" fmla="*/ 171450 w 4942114"/>
                <a:gd name="connsiteY27" fmla="*/ 653143 h 2773136"/>
                <a:gd name="connsiteX28" fmla="*/ 381000 w 4942114"/>
                <a:gd name="connsiteY28" fmla="*/ 642258 h 2773136"/>
                <a:gd name="connsiteX29" fmla="*/ 381000 w 4942114"/>
                <a:gd name="connsiteY29" fmla="*/ 707572 h 2773136"/>
                <a:gd name="connsiteX30" fmla="*/ 1020536 w 4942114"/>
                <a:gd name="connsiteY30" fmla="*/ 1072243 h 2773136"/>
                <a:gd name="connsiteX31" fmla="*/ 1132114 w 4942114"/>
                <a:gd name="connsiteY31" fmla="*/ 1085850 h 2773136"/>
                <a:gd name="connsiteX32" fmla="*/ 1357993 w 4942114"/>
                <a:gd name="connsiteY32" fmla="*/ 816429 h 2773136"/>
                <a:gd name="connsiteX33" fmla="*/ 1355271 w 4942114"/>
                <a:gd name="connsiteY33" fmla="*/ 696686 h 2773136"/>
                <a:gd name="connsiteX34" fmla="*/ 1325336 w 4942114"/>
                <a:gd name="connsiteY34" fmla="*/ 345622 h 2773136"/>
                <a:gd name="connsiteX35" fmla="*/ 1328057 w 4942114"/>
                <a:gd name="connsiteY35" fmla="*/ 182336 h 2773136"/>
                <a:gd name="connsiteX36" fmla="*/ 1529443 w 4942114"/>
                <a:gd name="connsiteY36" fmla="*/ 87086 h 2773136"/>
                <a:gd name="connsiteX37" fmla="*/ 1529443 w 4942114"/>
                <a:gd name="connsiteY37" fmla="*/ 38100 h 2773136"/>
                <a:gd name="connsiteX38" fmla="*/ 1839686 w 4942114"/>
                <a:gd name="connsiteY38" fmla="*/ 89808 h 2773136"/>
                <a:gd name="connsiteX39" fmla="*/ 1839686 w 4942114"/>
                <a:gd name="connsiteY39" fmla="*/ 32658 h 2773136"/>
                <a:gd name="connsiteX40" fmla="*/ 1845128 w 4942114"/>
                <a:gd name="connsiteY40" fmla="*/ 179615 h 2773136"/>
                <a:gd name="connsiteX41" fmla="*/ 2106386 w 4942114"/>
                <a:gd name="connsiteY41" fmla="*/ 277586 h 2773136"/>
                <a:gd name="connsiteX42" fmla="*/ 2198914 w 4942114"/>
                <a:gd name="connsiteY42" fmla="*/ 438150 h 2773136"/>
                <a:gd name="connsiteX0" fmla="*/ 2198914 w 4942114"/>
                <a:gd name="connsiteY0" fmla="*/ 438150 h 2773136"/>
                <a:gd name="connsiteX1" fmla="*/ 3001736 w 4942114"/>
                <a:gd name="connsiteY1" fmla="*/ 32658 h 2773136"/>
                <a:gd name="connsiteX2" fmla="*/ 3559628 w 4942114"/>
                <a:gd name="connsiteY2" fmla="*/ 0 h 2773136"/>
                <a:gd name="connsiteX3" fmla="*/ 3962400 w 4942114"/>
                <a:gd name="connsiteY3" fmla="*/ 244929 h 2773136"/>
                <a:gd name="connsiteX4" fmla="*/ 4346121 w 4942114"/>
                <a:gd name="connsiteY4" fmla="*/ 729343 h 2773136"/>
                <a:gd name="connsiteX5" fmla="*/ 4343400 w 4942114"/>
                <a:gd name="connsiteY5" fmla="*/ 963386 h 2773136"/>
                <a:gd name="connsiteX6" fmla="*/ 4370614 w 4942114"/>
                <a:gd name="connsiteY6" fmla="*/ 887186 h 2773136"/>
                <a:gd name="connsiteX7" fmla="*/ 4340678 w 4942114"/>
                <a:gd name="connsiteY7" fmla="*/ 302079 h 2773136"/>
                <a:gd name="connsiteX8" fmla="*/ 4389664 w 4942114"/>
                <a:gd name="connsiteY8" fmla="*/ 138793 h 2773136"/>
                <a:gd name="connsiteX9" fmla="*/ 4629150 w 4942114"/>
                <a:gd name="connsiteY9" fmla="*/ 329293 h 2773136"/>
                <a:gd name="connsiteX10" fmla="*/ 4925786 w 4942114"/>
                <a:gd name="connsiteY10" fmla="*/ 824593 h 2773136"/>
                <a:gd name="connsiteX11" fmla="*/ 4942114 w 4942114"/>
                <a:gd name="connsiteY11" fmla="*/ 1436915 h 2773136"/>
                <a:gd name="connsiteX12" fmla="*/ 4890407 w 4942114"/>
                <a:gd name="connsiteY12" fmla="*/ 1738993 h 2773136"/>
                <a:gd name="connsiteX13" fmla="*/ 4242707 w 4942114"/>
                <a:gd name="connsiteY13" fmla="*/ 2275115 h 2773136"/>
                <a:gd name="connsiteX14" fmla="*/ 3766457 w 4942114"/>
                <a:gd name="connsiteY14" fmla="*/ 2558143 h 2773136"/>
                <a:gd name="connsiteX15" fmla="*/ 3336276 w 4942114"/>
                <a:gd name="connsiteY15" fmla="*/ 2719372 h 2773136"/>
                <a:gd name="connsiteX16" fmla="*/ 3116036 w 4942114"/>
                <a:gd name="connsiteY16" fmla="*/ 2773136 h 2773136"/>
                <a:gd name="connsiteX17" fmla="*/ 2393164 w 4942114"/>
                <a:gd name="connsiteY17" fmla="*/ 2388023 h 2773136"/>
                <a:gd name="connsiteX18" fmla="*/ 1148443 w 4942114"/>
                <a:gd name="connsiteY18" fmla="*/ 1641022 h 2773136"/>
                <a:gd name="connsiteX19" fmla="*/ 810986 w 4942114"/>
                <a:gd name="connsiteY19" fmla="*/ 1684565 h 2773136"/>
                <a:gd name="connsiteX20" fmla="*/ 421821 w 4942114"/>
                <a:gd name="connsiteY20" fmla="*/ 2035629 h 2773136"/>
                <a:gd name="connsiteX21" fmla="*/ 38100 w 4942114"/>
                <a:gd name="connsiteY21" fmla="*/ 1921329 h 2773136"/>
                <a:gd name="connsiteX22" fmla="*/ 32657 w 4942114"/>
                <a:gd name="connsiteY22" fmla="*/ 1741715 h 2773136"/>
                <a:gd name="connsiteX23" fmla="*/ 24493 w 4942114"/>
                <a:gd name="connsiteY23" fmla="*/ 1521279 h 2773136"/>
                <a:gd name="connsiteX24" fmla="*/ 16328 w 4942114"/>
                <a:gd name="connsiteY24" fmla="*/ 1257300 h 2773136"/>
                <a:gd name="connsiteX25" fmla="*/ 0 w 4942114"/>
                <a:gd name="connsiteY25" fmla="*/ 781050 h 2773136"/>
                <a:gd name="connsiteX26" fmla="*/ 168728 w 4942114"/>
                <a:gd name="connsiteY26" fmla="*/ 688522 h 2773136"/>
                <a:gd name="connsiteX27" fmla="*/ 171450 w 4942114"/>
                <a:gd name="connsiteY27" fmla="*/ 653143 h 2773136"/>
                <a:gd name="connsiteX28" fmla="*/ 381000 w 4942114"/>
                <a:gd name="connsiteY28" fmla="*/ 642258 h 2773136"/>
                <a:gd name="connsiteX29" fmla="*/ 381000 w 4942114"/>
                <a:gd name="connsiteY29" fmla="*/ 707572 h 2773136"/>
                <a:gd name="connsiteX30" fmla="*/ 1020536 w 4942114"/>
                <a:gd name="connsiteY30" fmla="*/ 1072243 h 2773136"/>
                <a:gd name="connsiteX31" fmla="*/ 1132114 w 4942114"/>
                <a:gd name="connsiteY31" fmla="*/ 1085850 h 2773136"/>
                <a:gd name="connsiteX32" fmla="*/ 1357993 w 4942114"/>
                <a:gd name="connsiteY32" fmla="*/ 816429 h 2773136"/>
                <a:gd name="connsiteX33" fmla="*/ 1355271 w 4942114"/>
                <a:gd name="connsiteY33" fmla="*/ 696686 h 2773136"/>
                <a:gd name="connsiteX34" fmla="*/ 1325336 w 4942114"/>
                <a:gd name="connsiteY34" fmla="*/ 345622 h 2773136"/>
                <a:gd name="connsiteX35" fmla="*/ 1328057 w 4942114"/>
                <a:gd name="connsiteY35" fmla="*/ 182336 h 2773136"/>
                <a:gd name="connsiteX36" fmla="*/ 1529443 w 4942114"/>
                <a:gd name="connsiteY36" fmla="*/ 87086 h 2773136"/>
                <a:gd name="connsiteX37" fmla="*/ 1529443 w 4942114"/>
                <a:gd name="connsiteY37" fmla="*/ 38100 h 2773136"/>
                <a:gd name="connsiteX38" fmla="*/ 1839686 w 4942114"/>
                <a:gd name="connsiteY38" fmla="*/ 89808 h 2773136"/>
                <a:gd name="connsiteX39" fmla="*/ 1839686 w 4942114"/>
                <a:gd name="connsiteY39" fmla="*/ 32658 h 2773136"/>
                <a:gd name="connsiteX40" fmla="*/ 1845128 w 4942114"/>
                <a:gd name="connsiteY40" fmla="*/ 179615 h 2773136"/>
                <a:gd name="connsiteX41" fmla="*/ 2106386 w 4942114"/>
                <a:gd name="connsiteY41" fmla="*/ 277586 h 2773136"/>
                <a:gd name="connsiteX42" fmla="*/ 2198914 w 4942114"/>
                <a:gd name="connsiteY42" fmla="*/ 438150 h 2773136"/>
                <a:gd name="connsiteX0" fmla="*/ 2198914 w 4942114"/>
                <a:gd name="connsiteY0" fmla="*/ 438150 h 2752286"/>
                <a:gd name="connsiteX1" fmla="*/ 3001736 w 4942114"/>
                <a:gd name="connsiteY1" fmla="*/ 32658 h 2752286"/>
                <a:gd name="connsiteX2" fmla="*/ 3559628 w 4942114"/>
                <a:gd name="connsiteY2" fmla="*/ 0 h 2752286"/>
                <a:gd name="connsiteX3" fmla="*/ 3962400 w 4942114"/>
                <a:gd name="connsiteY3" fmla="*/ 244929 h 2752286"/>
                <a:gd name="connsiteX4" fmla="*/ 4346121 w 4942114"/>
                <a:gd name="connsiteY4" fmla="*/ 729343 h 2752286"/>
                <a:gd name="connsiteX5" fmla="*/ 4343400 w 4942114"/>
                <a:gd name="connsiteY5" fmla="*/ 963386 h 2752286"/>
                <a:gd name="connsiteX6" fmla="*/ 4370614 w 4942114"/>
                <a:gd name="connsiteY6" fmla="*/ 887186 h 2752286"/>
                <a:gd name="connsiteX7" fmla="*/ 4340678 w 4942114"/>
                <a:gd name="connsiteY7" fmla="*/ 302079 h 2752286"/>
                <a:gd name="connsiteX8" fmla="*/ 4389664 w 4942114"/>
                <a:gd name="connsiteY8" fmla="*/ 138793 h 2752286"/>
                <a:gd name="connsiteX9" fmla="*/ 4629150 w 4942114"/>
                <a:gd name="connsiteY9" fmla="*/ 329293 h 2752286"/>
                <a:gd name="connsiteX10" fmla="*/ 4925786 w 4942114"/>
                <a:gd name="connsiteY10" fmla="*/ 824593 h 2752286"/>
                <a:gd name="connsiteX11" fmla="*/ 4942114 w 4942114"/>
                <a:gd name="connsiteY11" fmla="*/ 1436915 h 2752286"/>
                <a:gd name="connsiteX12" fmla="*/ 4890407 w 4942114"/>
                <a:gd name="connsiteY12" fmla="*/ 1738993 h 2752286"/>
                <a:gd name="connsiteX13" fmla="*/ 4242707 w 4942114"/>
                <a:gd name="connsiteY13" fmla="*/ 2275115 h 2752286"/>
                <a:gd name="connsiteX14" fmla="*/ 3766457 w 4942114"/>
                <a:gd name="connsiteY14" fmla="*/ 2558143 h 2752286"/>
                <a:gd name="connsiteX15" fmla="*/ 3336276 w 4942114"/>
                <a:gd name="connsiteY15" fmla="*/ 2719372 h 2752286"/>
                <a:gd name="connsiteX16" fmla="*/ 3172627 w 4942114"/>
                <a:gd name="connsiteY16" fmla="*/ 2752286 h 2752286"/>
                <a:gd name="connsiteX17" fmla="*/ 2393164 w 4942114"/>
                <a:gd name="connsiteY17" fmla="*/ 2388023 h 2752286"/>
                <a:gd name="connsiteX18" fmla="*/ 1148443 w 4942114"/>
                <a:gd name="connsiteY18" fmla="*/ 1641022 h 2752286"/>
                <a:gd name="connsiteX19" fmla="*/ 810986 w 4942114"/>
                <a:gd name="connsiteY19" fmla="*/ 1684565 h 2752286"/>
                <a:gd name="connsiteX20" fmla="*/ 421821 w 4942114"/>
                <a:gd name="connsiteY20" fmla="*/ 2035629 h 2752286"/>
                <a:gd name="connsiteX21" fmla="*/ 38100 w 4942114"/>
                <a:gd name="connsiteY21" fmla="*/ 1921329 h 2752286"/>
                <a:gd name="connsiteX22" fmla="*/ 32657 w 4942114"/>
                <a:gd name="connsiteY22" fmla="*/ 1741715 h 2752286"/>
                <a:gd name="connsiteX23" fmla="*/ 24493 w 4942114"/>
                <a:gd name="connsiteY23" fmla="*/ 1521279 h 2752286"/>
                <a:gd name="connsiteX24" fmla="*/ 16328 w 4942114"/>
                <a:gd name="connsiteY24" fmla="*/ 1257300 h 2752286"/>
                <a:gd name="connsiteX25" fmla="*/ 0 w 4942114"/>
                <a:gd name="connsiteY25" fmla="*/ 781050 h 2752286"/>
                <a:gd name="connsiteX26" fmla="*/ 168728 w 4942114"/>
                <a:gd name="connsiteY26" fmla="*/ 688522 h 2752286"/>
                <a:gd name="connsiteX27" fmla="*/ 171450 w 4942114"/>
                <a:gd name="connsiteY27" fmla="*/ 653143 h 2752286"/>
                <a:gd name="connsiteX28" fmla="*/ 381000 w 4942114"/>
                <a:gd name="connsiteY28" fmla="*/ 642258 h 2752286"/>
                <a:gd name="connsiteX29" fmla="*/ 381000 w 4942114"/>
                <a:gd name="connsiteY29" fmla="*/ 707572 h 2752286"/>
                <a:gd name="connsiteX30" fmla="*/ 1020536 w 4942114"/>
                <a:gd name="connsiteY30" fmla="*/ 1072243 h 2752286"/>
                <a:gd name="connsiteX31" fmla="*/ 1132114 w 4942114"/>
                <a:gd name="connsiteY31" fmla="*/ 1085850 h 2752286"/>
                <a:gd name="connsiteX32" fmla="*/ 1357993 w 4942114"/>
                <a:gd name="connsiteY32" fmla="*/ 816429 h 2752286"/>
                <a:gd name="connsiteX33" fmla="*/ 1355271 w 4942114"/>
                <a:gd name="connsiteY33" fmla="*/ 696686 h 2752286"/>
                <a:gd name="connsiteX34" fmla="*/ 1325336 w 4942114"/>
                <a:gd name="connsiteY34" fmla="*/ 345622 h 2752286"/>
                <a:gd name="connsiteX35" fmla="*/ 1328057 w 4942114"/>
                <a:gd name="connsiteY35" fmla="*/ 182336 h 2752286"/>
                <a:gd name="connsiteX36" fmla="*/ 1529443 w 4942114"/>
                <a:gd name="connsiteY36" fmla="*/ 87086 h 2752286"/>
                <a:gd name="connsiteX37" fmla="*/ 1529443 w 4942114"/>
                <a:gd name="connsiteY37" fmla="*/ 38100 h 2752286"/>
                <a:gd name="connsiteX38" fmla="*/ 1839686 w 4942114"/>
                <a:gd name="connsiteY38" fmla="*/ 89808 h 2752286"/>
                <a:gd name="connsiteX39" fmla="*/ 1839686 w 4942114"/>
                <a:gd name="connsiteY39" fmla="*/ 32658 h 2752286"/>
                <a:gd name="connsiteX40" fmla="*/ 1845128 w 4942114"/>
                <a:gd name="connsiteY40" fmla="*/ 179615 h 2752286"/>
                <a:gd name="connsiteX41" fmla="*/ 2106386 w 4942114"/>
                <a:gd name="connsiteY41" fmla="*/ 277586 h 2752286"/>
                <a:gd name="connsiteX42" fmla="*/ 2198914 w 4942114"/>
                <a:gd name="connsiteY42" fmla="*/ 438150 h 2752286"/>
                <a:gd name="connsiteX0" fmla="*/ 2198914 w 4942114"/>
                <a:gd name="connsiteY0" fmla="*/ 438150 h 2752286"/>
                <a:gd name="connsiteX1" fmla="*/ 3001736 w 4942114"/>
                <a:gd name="connsiteY1" fmla="*/ 32658 h 2752286"/>
                <a:gd name="connsiteX2" fmla="*/ 3559628 w 4942114"/>
                <a:gd name="connsiteY2" fmla="*/ 0 h 2752286"/>
                <a:gd name="connsiteX3" fmla="*/ 3962400 w 4942114"/>
                <a:gd name="connsiteY3" fmla="*/ 244929 h 2752286"/>
                <a:gd name="connsiteX4" fmla="*/ 4346121 w 4942114"/>
                <a:gd name="connsiteY4" fmla="*/ 729343 h 2752286"/>
                <a:gd name="connsiteX5" fmla="*/ 4343400 w 4942114"/>
                <a:gd name="connsiteY5" fmla="*/ 963386 h 2752286"/>
                <a:gd name="connsiteX6" fmla="*/ 4370614 w 4942114"/>
                <a:gd name="connsiteY6" fmla="*/ 887186 h 2752286"/>
                <a:gd name="connsiteX7" fmla="*/ 4340678 w 4942114"/>
                <a:gd name="connsiteY7" fmla="*/ 302079 h 2752286"/>
                <a:gd name="connsiteX8" fmla="*/ 4389664 w 4942114"/>
                <a:gd name="connsiteY8" fmla="*/ 138793 h 2752286"/>
                <a:gd name="connsiteX9" fmla="*/ 4629150 w 4942114"/>
                <a:gd name="connsiteY9" fmla="*/ 329293 h 2752286"/>
                <a:gd name="connsiteX10" fmla="*/ 4925786 w 4942114"/>
                <a:gd name="connsiteY10" fmla="*/ 824593 h 2752286"/>
                <a:gd name="connsiteX11" fmla="*/ 4942114 w 4942114"/>
                <a:gd name="connsiteY11" fmla="*/ 1436915 h 2752286"/>
                <a:gd name="connsiteX12" fmla="*/ 4890407 w 4942114"/>
                <a:gd name="connsiteY12" fmla="*/ 1738993 h 2752286"/>
                <a:gd name="connsiteX13" fmla="*/ 4242707 w 4942114"/>
                <a:gd name="connsiteY13" fmla="*/ 2275115 h 2752286"/>
                <a:gd name="connsiteX14" fmla="*/ 3766457 w 4942114"/>
                <a:gd name="connsiteY14" fmla="*/ 2558143 h 2752286"/>
                <a:gd name="connsiteX15" fmla="*/ 3336276 w 4942114"/>
                <a:gd name="connsiteY15" fmla="*/ 2719372 h 2752286"/>
                <a:gd name="connsiteX16" fmla="*/ 3172627 w 4942114"/>
                <a:gd name="connsiteY16" fmla="*/ 2752286 h 2752286"/>
                <a:gd name="connsiteX17" fmla="*/ 2393164 w 4942114"/>
                <a:gd name="connsiteY17" fmla="*/ 2388023 h 2752286"/>
                <a:gd name="connsiteX18" fmla="*/ 1148443 w 4942114"/>
                <a:gd name="connsiteY18" fmla="*/ 1641022 h 2752286"/>
                <a:gd name="connsiteX19" fmla="*/ 810986 w 4942114"/>
                <a:gd name="connsiteY19" fmla="*/ 1684565 h 2752286"/>
                <a:gd name="connsiteX20" fmla="*/ 421821 w 4942114"/>
                <a:gd name="connsiteY20" fmla="*/ 2035629 h 2752286"/>
                <a:gd name="connsiteX21" fmla="*/ 38100 w 4942114"/>
                <a:gd name="connsiteY21" fmla="*/ 1921329 h 2752286"/>
                <a:gd name="connsiteX22" fmla="*/ 32657 w 4942114"/>
                <a:gd name="connsiteY22" fmla="*/ 1741715 h 2752286"/>
                <a:gd name="connsiteX23" fmla="*/ 24493 w 4942114"/>
                <a:gd name="connsiteY23" fmla="*/ 1521279 h 2752286"/>
                <a:gd name="connsiteX24" fmla="*/ 16328 w 4942114"/>
                <a:gd name="connsiteY24" fmla="*/ 1257300 h 2752286"/>
                <a:gd name="connsiteX25" fmla="*/ 0 w 4942114"/>
                <a:gd name="connsiteY25" fmla="*/ 781050 h 2752286"/>
                <a:gd name="connsiteX26" fmla="*/ 168728 w 4942114"/>
                <a:gd name="connsiteY26" fmla="*/ 688522 h 2752286"/>
                <a:gd name="connsiteX27" fmla="*/ 171450 w 4942114"/>
                <a:gd name="connsiteY27" fmla="*/ 653143 h 2752286"/>
                <a:gd name="connsiteX28" fmla="*/ 381000 w 4942114"/>
                <a:gd name="connsiteY28" fmla="*/ 642258 h 2752286"/>
                <a:gd name="connsiteX29" fmla="*/ 381000 w 4942114"/>
                <a:gd name="connsiteY29" fmla="*/ 707572 h 2752286"/>
                <a:gd name="connsiteX30" fmla="*/ 1020536 w 4942114"/>
                <a:gd name="connsiteY30" fmla="*/ 1072243 h 2752286"/>
                <a:gd name="connsiteX31" fmla="*/ 1132114 w 4942114"/>
                <a:gd name="connsiteY31" fmla="*/ 1085850 h 2752286"/>
                <a:gd name="connsiteX32" fmla="*/ 1357993 w 4942114"/>
                <a:gd name="connsiteY32" fmla="*/ 816429 h 2752286"/>
                <a:gd name="connsiteX33" fmla="*/ 1355271 w 4942114"/>
                <a:gd name="connsiteY33" fmla="*/ 696686 h 2752286"/>
                <a:gd name="connsiteX34" fmla="*/ 1325336 w 4942114"/>
                <a:gd name="connsiteY34" fmla="*/ 345622 h 2752286"/>
                <a:gd name="connsiteX35" fmla="*/ 1268487 w 4942114"/>
                <a:gd name="connsiteY35" fmla="*/ 262755 h 2752286"/>
                <a:gd name="connsiteX36" fmla="*/ 1529443 w 4942114"/>
                <a:gd name="connsiteY36" fmla="*/ 87086 h 2752286"/>
                <a:gd name="connsiteX37" fmla="*/ 1529443 w 4942114"/>
                <a:gd name="connsiteY37" fmla="*/ 38100 h 2752286"/>
                <a:gd name="connsiteX38" fmla="*/ 1839686 w 4942114"/>
                <a:gd name="connsiteY38" fmla="*/ 89808 h 2752286"/>
                <a:gd name="connsiteX39" fmla="*/ 1839686 w 4942114"/>
                <a:gd name="connsiteY39" fmla="*/ 32658 h 2752286"/>
                <a:gd name="connsiteX40" fmla="*/ 1845128 w 4942114"/>
                <a:gd name="connsiteY40" fmla="*/ 179615 h 2752286"/>
                <a:gd name="connsiteX41" fmla="*/ 2106386 w 4942114"/>
                <a:gd name="connsiteY41" fmla="*/ 277586 h 2752286"/>
                <a:gd name="connsiteX42" fmla="*/ 2198914 w 4942114"/>
                <a:gd name="connsiteY42" fmla="*/ 438150 h 2752286"/>
                <a:gd name="connsiteX0" fmla="*/ 2198914 w 4942114"/>
                <a:gd name="connsiteY0" fmla="*/ 438150 h 2752286"/>
                <a:gd name="connsiteX1" fmla="*/ 3001736 w 4942114"/>
                <a:gd name="connsiteY1" fmla="*/ 32658 h 2752286"/>
                <a:gd name="connsiteX2" fmla="*/ 3559628 w 4942114"/>
                <a:gd name="connsiteY2" fmla="*/ 0 h 2752286"/>
                <a:gd name="connsiteX3" fmla="*/ 3962400 w 4942114"/>
                <a:gd name="connsiteY3" fmla="*/ 244929 h 2752286"/>
                <a:gd name="connsiteX4" fmla="*/ 4346121 w 4942114"/>
                <a:gd name="connsiteY4" fmla="*/ 729343 h 2752286"/>
                <a:gd name="connsiteX5" fmla="*/ 4343400 w 4942114"/>
                <a:gd name="connsiteY5" fmla="*/ 963386 h 2752286"/>
                <a:gd name="connsiteX6" fmla="*/ 4370614 w 4942114"/>
                <a:gd name="connsiteY6" fmla="*/ 887186 h 2752286"/>
                <a:gd name="connsiteX7" fmla="*/ 4340678 w 4942114"/>
                <a:gd name="connsiteY7" fmla="*/ 302079 h 2752286"/>
                <a:gd name="connsiteX8" fmla="*/ 4389664 w 4942114"/>
                <a:gd name="connsiteY8" fmla="*/ 138793 h 2752286"/>
                <a:gd name="connsiteX9" fmla="*/ 4629150 w 4942114"/>
                <a:gd name="connsiteY9" fmla="*/ 329293 h 2752286"/>
                <a:gd name="connsiteX10" fmla="*/ 4925786 w 4942114"/>
                <a:gd name="connsiteY10" fmla="*/ 824593 h 2752286"/>
                <a:gd name="connsiteX11" fmla="*/ 4942114 w 4942114"/>
                <a:gd name="connsiteY11" fmla="*/ 1436915 h 2752286"/>
                <a:gd name="connsiteX12" fmla="*/ 4890407 w 4942114"/>
                <a:gd name="connsiteY12" fmla="*/ 1738993 h 2752286"/>
                <a:gd name="connsiteX13" fmla="*/ 4242707 w 4942114"/>
                <a:gd name="connsiteY13" fmla="*/ 2275115 h 2752286"/>
                <a:gd name="connsiteX14" fmla="*/ 3766457 w 4942114"/>
                <a:gd name="connsiteY14" fmla="*/ 2558143 h 2752286"/>
                <a:gd name="connsiteX15" fmla="*/ 3336276 w 4942114"/>
                <a:gd name="connsiteY15" fmla="*/ 2719372 h 2752286"/>
                <a:gd name="connsiteX16" fmla="*/ 3172627 w 4942114"/>
                <a:gd name="connsiteY16" fmla="*/ 2752286 h 2752286"/>
                <a:gd name="connsiteX17" fmla="*/ 2393164 w 4942114"/>
                <a:gd name="connsiteY17" fmla="*/ 2388023 h 2752286"/>
                <a:gd name="connsiteX18" fmla="*/ 1148443 w 4942114"/>
                <a:gd name="connsiteY18" fmla="*/ 1641022 h 2752286"/>
                <a:gd name="connsiteX19" fmla="*/ 810986 w 4942114"/>
                <a:gd name="connsiteY19" fmla="*/ 1684565 h 2752286"/>
                <a:gd name="connsiteX20" fmla="*/ 421821 w 4942114"/>
                <a:gd name="connsiteY20" fmla="*/ 2035629 h 2752286"/>
                <a:gd name="connsiteX21" fmla="*/ 38100 w 4942114"/>
                <a:gd name="connsiteY21" fmla="*/ 1921329 h 2752286"/>
                <a:gd name="connsiteX22" fmla="*/ 32657 w 4942114"/>
                <a:gd name="connsiteY22" fmla="*/ 1741715 h 2752286"/>
                <a:gd name="connsiteX23" fmla="*/ 24493 w 4942114"/>
                <a:gd name="connsiteY23" fmla="*/ 1521279 h 2752286"/>
                <a:gd name="connsiteX24" fmla="*/ 16328 w 4942114"/>
                <a:gd name="connsiteY24" fmla="*/ 1257300 h 2752286"/>
                <a:gd name="connsiteX25" fmla="*/ 0 w 4942114"/>
                <a:gd name="connsiteY25" fmla="*/ 781050 h 2752286"/>
                <a:gd name="connsiteX26" fmla="*/ 168728 w 4942114"/>
                <a:gd name="connsiteY26" fmla="*/ 688522 h 2752286"/>
                <a:gd name="connsiteX27" fmla="*/ 171450 w 4942114"/>
                <a:gd name="connsiteY27" fmla="*/ 653143 h 2752286"/>
                <a:gd name="connsiteX28" fmla="*/ 381000 w 4942114"/>
                <a:gd name="connsiteY28" fmla="*/ 642258 h 2752286"/>
                <a:gd name="connsiteX29" fmla="*/ 381000 w 4942114"/>
                <a:gd name="connsiteY29" fmla="*/ 707572 h 2752286"/>
                <a:gd name="connsiteX30" fmla="*/ 1020536 w 4942114"/>
                <a:gd name="connsiteY30" fmla="*/ 1072243 h 2752286"/>
                <a:gd name="connsiteX31" fmla="*/ 1132114 w 4942114"/>
                <a:gd name="connsiteY31" fmla="*/ 1085850 h 2752286"/>
                <a:gd name="connsiteX32" fmla="*/ 1357993 w 4942114"/>
                <a:gd name="connsiteY32" fmla="*/ 816429 h 2752286"/>
                <a:gd name="connsiteX33" fmla="*/ 1355271 w 4942114"/>
                <a:gd name="connsiteY33" fmla="*/ 696686 h 2752286"/>
                <a:gd name="connsiteX34" fmla="*/ 1325336 w 4942114"/>
                <a:gd name="connsiteY34" fmla="*/ 345622 h 2752286"/>
                <a:gd name="connsiteX35" fmla="*/ 1268487 w 4942114"/>
                <a:gd name="connsiteY35" fmla="*/ 262755 h 2752286"/>
                <a:gd name="connsiteX36" fmla="*/ 1529443 w 4942114"/>
                <a:gd name="connsiteY36" fmla="*/ 38100 h 2752286"/>
                <a:gd name="connsiteX37" fmla="*/ 1839686 w 4942114"/>
                <a:gd name="connsiteY37" fmla="*/ 89808 h 2752286"/>
                <a:gd name="connsiteX38" fmla="*/ 1839686 w 4942114"/>
                <a:gd name="connsiteY38" fmla="*/ 32658 h 2752286"/>
                <a:gd name="connsiteX39" fmla="*/ 1845128 w 4942114"/>
                <a:gd name="connsiteY39" fmla="*/ 179615 h 2752286"/>
                <a:gd name="connsiteX40" fmla="*/ 2106386 w 4942114"/>
                <a:gd name="connsiteY40" fmla="*/ 277586 h 2752286"/>
                <a:gd name="connsiteX41" fmla="*/ 2198914 w 4942114"/>
                <a:gd name="connsiteY41" fmla="*/ 438150 h 2752286"/>
                <a:gd name="connsiteX0" fmla="*/ 2198914 w 4942114"/>
                <a:gd name="connsiteY0" fmla="*/ 438150 h 2752286"/>
                <a:gd name="connsiteX1" fmla="*/ 3001736 w 4942114"/>
                <a:gd name="connsiteY1" fmla="*/ 32658 h 2752286"/>
                <a:gd name="connsiteX2" fmla="*/ 3559628 w 4942114"/>
                <a:gd name="connsiteY2" fmla="*/ 0 h 2752286"/>
                <a:gd name="connsiteX3" fmla="*/ 3962400 w 4942114"/>
                <a:gd name="connsiteY3" fmla="*/ 244929 h 2752286"/>
                <a:gd name="connsiteX4" fmla="*/ 4346121 w 4942114"/>
                <a:gd name="connsiteY4" fmla="*/ 729343 h 2752286"/>
                <a:gd name="connsiteX5" fmla="*/ 4343400 w 4942114"/>
                <a:gd name="connsiteY5" fmla="*/ 963386 h 2752286"/>
                <a:gd name="connsiteX6" fmla="*/ 4370614 w 4942114"/>
                <a:gd name="connsiteY6" fmla="*/ 887186 h 2752286"/>
                <a:gd name="connsiteX7" fmla="*/ 4340678 w 4942114"/>
                <a:gd name="connsiteY7" fmla="*/ 302079 h 2752286"/>
                <a:gd name="connsiteX8" fmla="*/ 4389664 w 4942114"/>
                <a:gd name="connsiteY8" fmla="*/ 138793 h 2752286"/>
                <a:gd name="connsiteX9" fmla="*/ 4629150 w 4942114"/>
                <a:gd name="connsiteY9" fmla="*/ 329293 h 2752286"/>
                <a:gd name="connsiteX10" fmla="*/ 4925786 w 4942114"/>
                <a:gd name="connsiteY10" fmla="*/ 824593 h 2752286"/>
                <a:gd name="connsiteX11" fmla="*/ 4942114 w 4942114"/>
                <a:gd name="connsiteY11" fmla="*/ 1436915 h 2752286"/>
                <a:gd name="connsiteX12" fmla="*/ 4890407 w 4942114"/>
                <a:gd name="connsiteY12" fmla="*/ 1738993 h 2752286"/>
                <a:gd name="connsiteX13" fmla="*/ 4242707 w 4942114"/>
                <a:gd name="connsiteY13" fmla="*/ 2275115 h 2752286"/>
                <a:gd name="connsiteX14" fmla="*/ 3766457 w 4942114"/>
                <a:gd name="connsiteY14" fmla="*/ 2558143 h 2752286"/>
                <a:gd name="connsiteX15" fmla="*/ 3336276 w 4942114"/>
                <a:gd name="connsiteY15" fmla="*/ 2719372 h 2752286"/>
                <a:gd name="connsiteX16" fmla="*/ 3172627 w 4942114"/>
                <a:gd name="connsiteY16" fmla="*/ 2752286 h 2752286"/>
                <a:gd name="connsiteX17" fmla="*/ 2393164 w 4942114"/>
                <a:gd name="connsiteY17" fmla="*/ 2388023 h 2752286"/>
                <a:gd name="connsiteX18" fmla="*/ 1148443 w 4942114"/>
                <a:gd name="connsiteY18" fmla="*/ 1641022 h 2752286"/>
                <a:gd name="connsiteX19" fmla="*/ 810986 w 4942114"/>
                <a:gd name="connsiteY19" fmla="*/ 1684565 h 2752286"/>
                <a:gd name="connsiteX20" fmla="*/ 421821 w 4942114"/>
                <a:gd name="connsiteY20" fmla="*/ 2035629 h 2752286"/>
                <a:gd name="connsiteX21" fmla="*/ 38100 w 4942114"/>
                <a:gd name="connsiteY21" fmla="*/ 1921329 h 2752286"/>
                <a:gd name="connsiteX22" fmla="*/ 32657 w 4942114"/>
                <a:gd name="connsiteY22" fmla="*/ 1741715 h 2752286"/>
                <a:gd name="connsiteX23" fmla="*/ 24493 w 4942114"/>
                <a:gd name="connsiteY23" fmla="*/ 1521279 h 2752286"/>
                <a:gd name="connsiteX24" fmla="*/ 16328 w 4942114"/>
                <a:gd name="connsiteY24" fmla="*/ 1257300 h 2752286"/>
                <a:gd name="connsiteX25" fmla="*/ 0 w 4942114"/>
                <a:gd name="connsiteY25" fmla="*/ 781050 h 2752286"/>
                <a:gd name="connsiteX26" fmla="*/ 168728 w 4942114"/>
                <a:gd name="connsiteY26" fmla="*/ 688522 h 2752286"/>
                <a:gd name="connsiteX27" fmla="*/ 171450 w 4942114"/>
                <a:gd name="connsiteY27" fmla="*/ 653143 h 2752286"/>
                <a:gd name="connsiteX28" fmla="*/ 381000 w 4942114"/>
                <a:gd name="connsiteY28" fmla="*/ 642258 h 2752286"/>
                <a:gd name="connsiteX29" fmla="*/ 381000 w 4942114"/>
                <a:gd name="connsiteY29" fmla="*/ 707572 h 2752286"/>
                <a:gd name="connsiteX30" fmla="*/ 1020536 w 4942114"/>
                <a:gd name="connsiteY30" fmla="*/ 1072243 h 2752286"/>
                <a:gd name="connsiteX31" fmla="*/ 1132114 w 4942114"/>
                <a:gd name="connsiteY31" fmla="*/ 1085850 h 2752286"/>
                <a:gd name="connsiteX32" fmla="*/ 1357993 w 4942114"/>
                <a:gd name="connsiteY32" fmla="*/ 816429 h 2752286"/>
                <a:gd name="connsiteX33" fmla="*/ 1355271 w 4942114"/>
                <a:gd name="connsiteY33" fmla="*/ 696686 h 2752286"/>
                <a:gd name="connsiteX34" fmla="*/ 1325336 w 4942114"/>
                <a:gd name="connsiteY34" fmla="*/ 345622 h 2752286"/>
                <a:gd name="connsiteX35" fmla="*/ 1268487 w 4942114"/>
                <a:gd name="connsiteY35" fmla="*/ 262755 h 2752286"/>
                <a:gd name="connsiteX36" fmla="*/ 1529443 w 4942114"/>
                <a:gd name="connsiteY36" fmla="*/ 38100 h 2752286"/>
                <a:gd name="connsiteX37" fmla="*/ 1839686 w 4942114"/>
                <a:gd name="connsiteY37" fmla="*/ 89808 h 2752286"/>
                <a:gd name="connsiteX38" fmla="*/ 1839686 w 4942114"/>
                <a:gd name="connsiteY38" fmla="*/ 32658 h 2752286"/>
                <a:gd name="connsiteX39" fmla="*/ 2106386 w 4942114"/>
                <a:gd name="connsiteY39" fmla="*/ 277586 h 2752286"/>
                <a:gd name="connsiteX40" fmla="*/ 2198914 w 4942114"/>
                <a:gd name="connsiteY40" fmla="*/ 438150 h 2752286"/>
                <a:gd name="connsiteX0" fmla="*/ 2198914 w 4942114"/>
                <a:gd name="connsiteY0" fmla="*/ 438150 h 2752286"/>
                <a:gd name="connsiteX1" fmla="*/ 3001736 w 4942114"/>
                <a:gd name="connsiteY1" fmla="*/ 32658 h 2752286"/>
                <a:gd name="connsiteX2" fmla="*/ 3559628 w 4942114"/>
                <a:gd name="connsiteY2" fmla="*/ 0 h 2752286"/>
                <a:gd name="connsiteX3" fmla="*/ 3962400 w 4942114"/>
                <a:gd name="connsiteY3" fmla="*/ 244929 h 2752286"/>
                <a:gd name="connsiteX4" fmla="*/ 4346121 w 4942114"/>
                <a:gd name="connsiteY4" fmla="*/ 729343 h 2752286"/>
                <a:gd name="connsiteX5" fmla="*/ 4343400 w 4942114"/>
                <a:gd name="connsiteY5" fmla="*/ 963386 h 2752286"/>
                <a:gd name="connsiteX6" fmla="*/ 4370614 w 4942114"/>
                <a:gd name="connsiteY6" fmla="*/ 887186 h 2752286"/>
                <a:gd name="connsiteX7" fmla="*/ 4340678 w 4942114"/>
                <a:gd name="connsiteY7" fmla="*/ 302079 h 2752286"/>
                <a:gd name="connsiteX8" fmla="*/ 4389664 w 4942114"/>
                <a:gd name="connsiteY8" fmla="*/ 138793 h 2752286"/>
                <a:gd name="connsiteX9" fmla="*/ 4629150 w 4942114"/>
                <a:gd name="connsiteY9" fmla="*/ 329293 h 2752286"/>
                <a:gd name="connsiteX10" fmla="*/ 4925786 w 4942114"/>
                <a:gd name="connsiteY10" fmla="*/ 824593 h 2752286"/>
                <a:gd name="connsiteX11" fmla="*/ 4942114 w 4942114"/>
                <a:gd name="connsiteY11" fmla="*/ 1436915 h 2752286"/>
                <a:gd name="connsiteX12" fmla="*/ 4890407 w 4942114"/>
                <a:gd name="connsiteY12" fmla="*/ 1738993 h 2752286"/>
                <a:gd name="connsiteX13" fmla="*/ 4242707 w 4942114"/>
                <a:gd name="connsiteY13" fmla="*/ 2275115 h 2752286"/>
                <a:gd name="connsiteX14" fmla="*/ 3766457 w 4942114"/>
                <a:gd name="connsiteY14" fmla="*/ 2558143 h 2752286"/>
                <a:gd name="connsiteX15" fmla="*/ 3336276 w 4942114"/>
                <a:gd name="connsiteY15" fmla="*/ 2719372 h 2752286"/>
                <a:gd name="connsiteX16" fmla="*/ 3172627 w 4942114"/>
                <a:gd name="connsiteY16" fmla="*/ 2752286 h 2752286"/>
                <a:gd name="connsiteX17" fmla="*/ 2393164 w 4942114"/>
                <a:gd name="connsiteY17" fmla="*/ 2388023 h 2752286"/>
                <a:gd name="connsiteX18" fmla="*/ 1148443 w 4942114"/>
                <a:gd name="connsiteY18" fmla="*/ 1641022 h 2752286"/>
                <a:gd name="connsiteX19" fmla="*/ 810986 w 4942114"/>
                <a:gd name="connsiteY19" fmla="*/ 1684565 h 2752286"/>
                <a:gd name="connsiteX20" fmla="*/ 421821 w 4942114"/>
                <a:gd name="connsiteY20" fmla="*/ 2035629 h 2752286"/>
                <a:gd name="connsiteX21" fmla="*/ 38100 w 4942114"/>
                <a:gd name="connsiteY21" fmla="*/ 1921329 h 2752286"/>
                <a:gd name="connsiteX22" fmla="*/ 32657 w 4942114"/>
                <a:gd name="connsiteY22" fmla="*/ 1741715 h 2752286"/>
                <a:gd name="connsiteX23" fmla="*/ 24493 w 4942114"/>
                <a:gd name="connsiteY23" fmla="*/ 1521279 h 2752286"/>
                <a:gd name="connsiteX24" fmla="*/ 16328 w 4942114"/>
                <a:gd name="connsiteY24" fmla="*/ 1257300 h 2752286"/>
                <a:gd name="connsiteX25" fmla="*/ 0 w 4942114"/>
                <a:gd name="connsiteY25" fmla="*/ 781050 h 2752286"/>
                <a:gd name="connsiteX26" fmla="*/ 168728 w 4942114"/>
                <a:gd name="connsiteY26" fmla="*/ 688522 h 2752286"/>
                <a:gd name="connsiteX27" fmla="*/ 171450 w 4942114"/>
                <a:gd name="connsiteY27" fmla="*/ 653143 h 2752286"/>
                <a:gd name="connsiteX28" fmla="*/ 381000 w 4942114"/>
                <a:gd name="connsiteY28" fmla="*/ 642258 h 2752286"/>
                <a:gd name="connsiteX29" fmla="*/ 381000 w 4942114"/>
                <a:gd name="connsiteY29" fmla="*/ 707572 h 2752286"/>
                <a:gd name="connsiteX30" fmla="*/ 1020536 w 4942114"/>
                <a:gd name="connsiteY30" fmla="*/ 1072243 h 2752286"/>
                <a:gd name="connsiteX31" fmla="*/ 1132114 w 4942114"/>
                <a:gd name="connsiteY31" fmla="*/ 1085850 h 2752286"/>
                <a:gd name="connsiteX32" fmla="*/ 1357993 w 4942114"/>
                <a:gd name="connsiteY32" fmla="*/ 816429 h 2752286"/>
                <a:gd name="connsiteX33" fmla="*/ 1355271 w 4942114"/>
                <a:gd name="connsiteY33" fmla="*/ 696686 h 2752286"/>
                <a:gd name="connsiteX34" fmla="*/ 1325336 w 4942114"/>
                <a:gd name="connsiteY34" fmla="*/ 345622 h 2752286"/>
                <a:gd name="connsiteX35" fmla="*/ 1268487 w 4942114"/>
                <a:gd name="connsiteY35" fmla="*/ 262755 h 2752286"/>
                <a:gd name="connsiteX36" fmla="*/ 1529443 w 4942114"/>
                <a:gd name="connsiteY36" fmla="*/ 38100 h 2752286"/>
                <a:gd name="connsiteX37" fmla="*/ 1839686 w 4942114"/>
                <a:gd name="connsiteY37" fmla="*/ 89808 h 2752286"/>
                <a:gd name="connsiteX38" fmla="*/ 2106386 w 4942114"/>
                <a:gd name="connsiteY38" fmla="*/ 277586 h 2752286"/>
                <a:gd name="connsiteX39" fmla="*/ 2198914 w 4942114"/>
                <a:gd name="connsiteY39" fmla="*/ 438150 h 2752286"/>
                <a:gd name="connsiteX0" fmla="*/ 2198914 w 4942114"/>
                <a:gd name="connsiteY0" fmla="*/ 438150 h 2752286"/>
                <a:gd name="connsiteX1" fmla="*/ 3001736 w 4942114"/>
                <a:gd name="connsiteY1" fmla="*/ 32658 h 2752286"/>
                <a:gd name="connsiteX2" fmla="*/ 3559628 w 4942114"/>
                <a:gd name="connsiteY2" fmla="*/ 0 h 2752286"/>
                <a:gd name="connsiteX3" fmla="*/ 3962400 w 4942114"/>
                <a:gd name="connsiteY3" fmla="*/ 244929 h 2752286"/>
                <a:gd name="connsiteX4" fmla="*/ 4346121 w 4942114"/>
                <a:gd name="connsiteY4" fmla="*/ 729343 h 2752286"/>
                <a:gd name="connsiteX5" fmla="*/ 4343400 w 4942114"/>
                <a:gd name="connsiteY5" fmla="*/ 963386 h 2752286"/>
                <a:gd name="connsiteX6" fmla="*/ 4370614 w 4942114"/>
                <a:gd name="connsiteY6" fmla="*/ 887186 h 2752286"/>
                <a:gd name="connsiteX7" fmla="*/ 4340678 w 4942114"/>
                <a:gd name="connsiteY7" fmla="*/ 302079 h 2752286"/>
                <a:gd name="connsiteX8" fmla="*/ 4389664 w 4942114"/>
                <a:gd name="connsiteY8" fmla="*/ 138793 h 2752286"/>
                <a:gd name="connsiteX9" fmla="*/ 4629150 w 4942114"/>
                <a:gd name="connsiteY9" fmla="*/ 329293 h 2752286"/>
                <a:gd name="connsiteX10" fmla="*/ 4925786 w 4942114"/>
                <a:gd name="connsiteY10" fmla="*/ 824593 h 2752286"/>
                <a:gd name="connsiteX11" fmla="*/ 4942114 w 4942114"/>
                <a:gd name="connsiteY11" fmla="*/ 1436915 h 2752286"/>
                <a:gd name="connsiteX12" fmla="*/ 4890407 w 4942114"/>
                <a:gd name="connsiteY12" fmla="*/ 1738993 h 2752286"/>
                <a:gd name="connsiteX13" fmla="*/ 4242707 w 4942114"/>
                <a:gd name="connsiteY13" fmla="*/ 2275115 h 2752286"/>
                <a:gd name="connsiteX14" fmla="*/ 3766457 w 4942114"/>
                <a:gd name="connsiteY14" fmla="*/ 2558143 h 2752286"/>
                <a:gd name="connsiteX15" fmla="*/ 3336276 w 4942114"/>
                <a:gd name="connsiteY15" fmla="*/ 2719372 h 2752286"/>
                <a:gd name="connsiteX16" fmla="*/ 3172627 w 4942114"/>
                <a:gd name="connsiteY16" fmla="*/ 2752286 h 2752286"/>
                <a:gd name="connsiteX17" fmla="*/ 2393164 w 4942114"/>
                <a:gd name="connsiteY17" fmla="*/ 2388023 h 2752286"/>
                <a:gd name="connsiteX18" fmla="*/ 1148443 w 4942114"/>
                <a:gd name="connsiteY18" fmla="*/ 1641022 h 2752286"/>
                <a:gd name="connsiteX19" fmla="*/ 810986 w 4942114"/>
                <a:gd name="connsiteY19" fmla="*/ 1684565 h 2752286"/>
                <a:gd name="connsiteX20" fmla="*/ 421821 w 4942114"/>
                <a:gd name="connsiteY20" fmla="*/ 2035629 h 2752286"/>
                <a:gd name="connsiteX21" fmla="*/ 38100 w 4942114"/>
                <a:gd name="connsiteY21" fmla="*/ 1921329 h 2752286"/>
                <a:gd name="connsiteX22" fmla="*/ 32657 w 4942114"/>
                <a:gd name="connsiteY22" fmla="*/ 1741715 h 2752286"/>
                <a:gd name="connsiteX23" fmla="*/ 24493 w 4942114"/>
                <a:gd name="connsiteY23" fmla="*/ 1521279 h 2752286"/>
                <a:gd name="connsiteX24" fmla="*/ 16328 w 4942114"/>
                <a:gd name="connsiteY24" fmla="*/ 1257300 h 2752286"/>
                <a:gd name="connsiteX25" fmla="*/ 0 w 4942114"/>
                <a:gd name="connsiteY25" fmla="*/ 781050 h 2752286"/>
                <a:gd name="connsiteX26" fmla="*/ 168728 w 4942114"/>
                <a:gd name="connsiteY26" fmla="*/ 688522 h 2752286"/>
                <a:gd name="connsiteX27" fmla="*/ 171450 w 4942114"/>
                <a:gd name="connsiteY27" fmla="*/ 653143 h 2752286"/>
                <a:gd name="connsiteX28" fmla="*/ 381000 w 4942114"/>
                <a:gd name="connsiteY28" fmla="*/ 642258 h 2752286"/>
                <a:gd name="connsiteX29" fmla="*/ 381000 w 4942114"/>
                <a:gd name="connsiteY29" fmla="*/ 707572 h 2752286"/>
                <a:gd name="connsiteX30" fmla="*/ 1020536 w 4942114"/>
                <a:gd name="connsiteY30" fmla="*/ 1072243 h 2752286"/>
                <a:gd name="connsiteX31" fmla="*/ 1132114 w 4942114"/>
                <a:gd name="connsiteY31" fmla="*/ 1085850 h 2752286"/>
                <a:gd name="connsiteX32" fmla="*/ 1357993 w 4942114"/>
                <a:gd name="connsiteY32" fmla="*/ 816429 h 2752286"/>
                <a:gd name="connsiteX33" fmla="*/ 1355271 w 4942114"/>
                <a:gd name="connsiteY33" fmla="*/ 696686 h 2752286"/>
                <a:gd name="connsiteX34" fmla="*/ 1325336 w 4942114"/>
                <a:gd name="connsiteY34" fmla="*/ 345622 h 2752286"/>
                <a:gd name="connsiteX35" fmla="*/ 1268487 w 4942114"/>
                <a:gd name="connsiteY35" fmla="*/ 262755 h 2752286"/>
                <a:gd name="connsiteX36" fmla="*/ 1639648 w 4942114"/>
                <a:gd name="connsiteY36" fmla="*/ 26186 h 2752286"/>
                <a:gd name="connsiteX37" fmla="*/ 1839686 w 4942114"/>
                <a:gd name="connsiteY37" fmla="*/ 89808 h 2752286"/>
                <a:gd name="connsiteX38" fmla="*/ 2106386 w 4942114"/>
                <a:gd name="connsiteY38" fmla="*/ 277586 h 2752286"/>
                <a:gd name="connsiteX39" fmla="*/ 2198914 w 4942114"/>
                <a:gd name="connsiteY39" fmla="*/ 438150 h 2752286"/>
                <a:gd name="connsiteX0" fmla="*/ 2198914 w 4942114"/>
                <a:gd name="connsiteY0" fmla="*/ 438150 h 2752286"/>
                <a:gd name="connsiteX1" fmla="*/ 3001736 w 4942114"/>
                <a:gd name="connsiteY1" fmla="*/ 32658 h 2752286"/>
                <a:gd name="connsiteX2" fmla="*/ 3559628 w 4942114"/>
                <a:gd name="connsiteY2" fmla="*/ 0 h 2752286"/>
                <a:gd name="connsiteX3" fmla="*/ 3962400 w 4942114"/>
                <a:gd name="connsiteY3" fmla="*/ 244929 h 2752286"/>
                <a:gd name="connsiteX4" fmla="*/ 4346121 w 4942114"/>
                <a:gd name="connsiteY4" fmla="*/ 729343 h 2752286"/>
                <a:gd name="connsiteX5" fmla="*/ 4343400 w 4942114"/>
                <a:gd name="connsiteY5" fmla="*/ 963386 h 2752286"/>
                <a:gd name="connsiteX6" fmla="*/ 4370614 w 4942114"/>
                <a:gd name="connsiteY6" fmla="*/ 887186 h 2752286"/>
                <a:gd name="connsiteX7" fmla="*/ 4340678 w 4942114"/>
                <a:gd name="connsiteY7" fmla="*/ 302079 h 2752286"/>
                <a:gd name="connsiteX8" fmla="*/ 4389664 w 4942114"/>
                <a:gd name="connsiteY8" fmla="*/ 138793 h 2752286"/>
                <a:gd name="connsiteX9" fmla="*/ 4629150 w 4942114"/>
                <a:gd name="connsiteY9" fmla="*/ 329293 h 2752286"/>
                <a:gd name="connsiteX10" fmla="*/ 4925786 w 4942114"/>
                <a:gd name="connsiteY10" fmla="*/ 824593 h 2752286"/>
                <a:gd name="connsiteX11" fmla="*/ 4942114 w 4942114"/>
                <a:gd name="connsiteY11" fmla="*/ 1436915 h 2752286"/>
                <a:gd name="connsiteX12" fmla="*/ 4890407 w 4942114"/>
                <a:gd name="connsiteY12" fmla="*/ 1738993 h 2752286"/>
                <a:gd name="connsiteX13" fmla="*/ 4242707 w 4942114"/>
                <a:gd name="connsiteY13" fmla="*/ 2275115 h 2752286"/>
                <a:gd name="connsiteX14" fmla="*/ 3766457 w 4942114"/>
                <a:gd name="connsiteY14" fmla="*/ 2558143 h 2752286"/>
                <a:gd name="connsiteX15" fmla="*/ 3336276 w 4942114"/>
                <a:gd name="connsiteY15" fmla="*/ 2719372 h 2752286"/>
                <a:gd name="connsiteX16" fmla="*/ 3172627 w 4942114"/>
                <a:gd name="connsiteY16" fmla="*/ 2752286 h 2752286"/>
                <a:gd name="connsiteX17" fmla="*/ 2393164 w 4942114"/>
                <a:gd name="connsiteY17" fmla="*/ 2388023 h 2752286"/>
                <a:gd name="connsiteX18" fmla="*/ 1148443 w 4942114"/>
                <a:gd name="connsiteY18" fmla="*/ 1641022 h 2752286"/>
                <a:gd name="connsiteX19" fmla="*/ 810986 w 4942114"/>
                <a:gd name="connsiteY19" fmla="*/ 1684565 h 2752286"/>
                <a:gd name="connsiteX20" fmla="*/ 421821 w 4942114"/>
                <a:gd name="connsiteY20" fmla="*/ 2035629 h 2752286"/>
                <a:gd name="connsiteX21" fmla="*/ 38100 w 4942114"/>
                <a:gd name="connsiteY21" fmla="*/ 1921329 h 2752286"/>
                <a:gd name="connsiteX22" fmla="*/ 32657 w 4942114"/>
                <a:gd name="connsiteY22" fmla="*/ 1741715 h 2752286"/>
                <a:gd name="connsiteX23" fmla="*/ 24493 w 4942114"/>
                <a:gd name="connsiteY23" fmla="*/ 1521279 h 2752286"/>
                <a:gd name="connsiteX24" fmla="*/ 16328 w 4942114"/>
                <a:gd name="connsiteY24" fmla="*/ 1257300 h 2752286"/>
                <a:gd name="connsiteX25" fmla="*/ 0 w 4942114"/>
                <a:gd name="connsiteY25" fmla="*/ 781050 h 2752286"/>
                <a:gd name="connsiteX26" fmla="*/ 168728 w 4942114"/>
                <a:gd name="connsiteY26" fmla="*/ 688522 h 2752286"/>
                <a:gd name="connsiteX27" fmla="*/ 171450 w 4942114"/>
                <a:gd name="connsiteY27" fmla="*/ 653143 h 2752286"/>
                <a:gd name="connsiteX28" fmla="*/ 381000 w 4942114"/>
                <a:gd name="connsiteY28" fmla="*/ 642258 h 2752286"/>
                <a:gd name="connsiteX29" fmla="*/ 381000 w 4942114"/>
                <a:gd name="connsiteY29" fmla="*/ 707572 h 2752286"/>
                <a:gd name="connsiteX30" fmla="*/ 1020536 w 4942114"/>
                <a:gd name="connsiteY30" fmla="*/ 1072243 h 2752286"/>
                <a:gd name="connsiteX31" fmla="*/ 1132114 w 4942114"/>
                <a:gd name="connsiteY31" fmla="*/ 1085850 h 2752286"/>
                <a:gd name="connsiteX32" fmla="*/ 1357993 w 4942114"/>
                <a:gd name="connsiteY32" fmla="*/ 816429 h 2752286"/>
                <a:gd name="connsiteX33" fmla="*/ 1355271 w 4942114"/>
                <a:gd name="connsiteY33" fmla="*/ 696686 h 2752286"/>
                <a:gd name="connsiteX34" fmla="*/ 1325336 w 4942114"/>
                <a:gd name="connsiteY34" fmla="*/ 345622 h 2752286"/>
                <a:gd name="connsiteX35" fmla="*/ 1268487 w 4942114"/>
                <a:gd name="connsiteY35" fmla="*/ 262755 h 2752286"/>
                <a:gd name="connsiteX36" fmla="*/ 1639648 w 4942114"/>
                <a:gd name="connsiteY36" fmla="*/ 26186 h 2752286"/>
                <a:gd name="connsiteX37" fmla="*/ 1937977 w 4942114"/>
                <a:gd name="connsiteY37" fmla="*/ 202991 h 2752286"/>
                <a:gd name="connsiteX38" fmla="*/ 2106386 w 4942114"/>
                <a:gd name="connsiteY38" fmla="*/ 277586 h 2752286"/>
                <a:gd name="connsiteX39" fmla="*/ 2198914 w 4942114"/>
                <a:gd name="connsiteY39" fmla="*/ 438150 h 2752286"/>
                <a:gd name="connsiteX0" fmla="*/ 2198914 w 4942114"/>
                <a:gd name="connsiteY0" fmla="*/ 438150 h 2752286"/>
                <a:gd name="connsiteX1" fmla="*/ 3001736 w 4942114"/>
                <a:gd name="connsiteY1" fmla="*/ 32658 h 2752286"/>
                <a:gd name="connsiteX2" fmla="*/ 3559628 w 4942114"/>
                <a:gd name="connsiteY2" fmla="*/ 0 h 2752286"/>
                <a:gd name="connsiteX3" fmla="*/ 3962400 w 4942114"/>
                <a:gd name="connsiteY3" fmla="*/ 244929 h 2752286"/>
                <a:gd name="connsiteX4" fmla="*/ 4346121 w 4942114"/>
                <a:gd name="connsiteY4" fmla="*/ 729343 h 2752286"/>
                <a:gd name="connsiteX5" fmla="*/ 4343400 w 4942114"/>
                <a:gd name="connsiteY5" fmla="*/ 963386 h 2752286"/>
                <a:gd name="connsiteX6" fmla="*/ 4370614 w 4942114"/>
                <a:gd name="connsiteY6" fmla="*/ 887186 h 2752286"/>
                <a:gd name="connsiteX7" fmla="*/ 4340678 w 4942114"/>
                <a:gd name="connsiteY7" fmla="*/ 302079 h 2752286"/>
                <a:gd name="connsiteX8" fmla="*/ 4389664 w 4942114"/>
                <a:gd name="connsiteY8" fmla="*/ 138793 h 2752286"/>
                <a:gd name="connsiteX9" fmla="*/ 4629150 w 4942114"/>
                <a:gd name="connsiteY9" fmla="*/ 329293 h 2752286"/>
                <a:gd name="connsiteX10" fmla="*/ 4925786 w 4942114"/>
                <a:gd name="connsiteY10" fmla="*/ 824593 h 2752286"/>
                <a:gd name="connsiteX11" fmla="*/ 4942114 w 4942114"/>
                <a:gd name="connsiteY11" fmla="*/ 1436915 h 2752286"/>
                <a:gd name="connsiteX12" fmla="*/ 4890407 w 4942114"/>
                <a:gd name="connsiteY12" fmla="*/ 1738993 h 2752286"/>
                <a:gd name="connsiteX13" fmla="*/ 4242707 w 4942114"/>
                <a:gd name="connsiteY13" fmla="*/ 2275115 h 2752286"/>
                <a:gd name="connsiteX14" fmla="*/ 3766457 w 4942114"/>
                <a:gd name="connsiteY14" fmla="*/ 2558143 h 2752286"/>
                <a:gd name="connsiteX15" fmla="*/ 3336276 w 4942114"/>
                <a:gd name="connsiteY15" fmla="*/ 2719372 h 2752286"/>
                <a:gd name="connsiteX16" fmla="*/ 3172627 w 4942114"/>
                <a:gd name="connsiteY16" fmla="*/ 2752286 h 2752286"/>
                <a:gd name="connsiteX17" fmla="*/ 2393164 w 4942114"/>
                <a:gd name="connsiteY17" fmla="*/ 2388023 h 2752286"/>
                <a:gd name="connsiteX18" fmla="*/ 1148443 w 4942114"/>
                <a:gd name="connsiteY18" fmla="*/ 1641022 h 2752286"/>
                <a:gd name="connsiteX19" fmla="*/ 810986 w 4942114"/>
                <a:gd name="connsiteY19" fmla="*/ 1684565 h 2752286"/>
                <a:gd name="connsiteX20" fmla="*/ 421821 w 4942114"/>
                <a:gd name="connsiteY20" fmla="*/ 2035629 h 2752286"/>
                <a:gd name="connsiteX21" fmla="*/ 38100 w 4942114"/>
                <a:gd name="connsiteY21" fmla="*/ 1921329 h 2752286"/>
                <a:gd name="connsiteX22" fmla="*/ 32657 w 4942114"/>
                <a:gd name="connsiteY22" fmla="*/ 1741715 h 2752286"/>
                <a:gd name="connsiteX23" fmla="*/ 24493 w 4942114"/>
                <a:gd name="connsiteY23" fmla="*/ 1521279 h 2752286"/>
                <a:gd name="connsiteX24" fmla="*/ 16328 w 4942114"/>
                <a:gd name="connsiteY24" fmla="*/ 1257300 h 2752286"/>
                <a:gd name="connsiteX25" fmla="*/ 0 w 4942114"/>
                <a:gd name="connsiteY25" fmla="*/ 781050 h 2752286"/>
                <a:gd name="connsiteX26" fmla="*/ 168728 w 4942114"/>
                <a:gd name="connsiteY26" fmla="*/ 688522 h 2752286"/>
                <a:gd name="connsiteX27" fmla="*/ 171450 w 4942114"/>
                <a:gd name="connsiteY27" fmla="*/ 653143 h 2752286"/>
                <a:gd name="connsiteX28" fmla="*/ 381000 w 4942114"/>
                <a:gd name="connsiteY28" fmla="*/ 642258 h 2752286"/>
                <a:gd name="connsiteX29" fmla="*/ 381000 w 4942114"/>
                <a:gd name="connsiteY29" fmla="*/ 707572 h 2752286"/>
                <a:gd name="connsiteX30" fmla="*/ 1020536 w 4942114"/>
                <a:gd name="connsiteY30" fmla="*/ 1072243 h 2752286"/>
                <a:gd name="connsiteX31" fmla="*/ 1132114 w 4942114"/>
                <a:gd name="connsiteY31" fmla="*/ 1085850 h 2752286"/>
                <a:gd name="connsiteX32" fmla="*/ 1357993 w 4942114"/>
                <a:gd name="connsiteY32" fmla="*/ 816429 h 2752286"/>
                <a:gd name="connsiteX33" fmla="*/ 1355271 w 4942114"/>
                <a:gd name="connsiteY33" fmla="*/ 696686 h 2752286"/>
                <a:gd name="connsiteX34" fmla="*/ 1325336 w 4942114"/>
                <a:gd name="connsiteY34" fmla="*/ 345622 h 2752286"/>
                <a:gd name="connsiteX35" fmla="*/ 1268487 w 4942114"/>
                <a:gd name="connsiteY35" fmla="*/ 262755 h 2752286"/>
                <a:gd name="connsiteX36" fmla="*/ 1639648 w 4942114"/>
                <a:gd name="connsiteY36" fmla="*/ 26186 h 2752286"/>
                <a:gd name="connsiteX37" fmla="*/ 1937977 w 4942114"/>
                <a:gd name="connsiteY37" fmla="*/ 202991 h 2752286"/>
                <a:gd name="connsiteX38" fmla="*/ 2082558 w 4942114"/>
                <a:gd name="connsiteY38" fmla="*/ 298436 h 2752286"/>
                <a:gd name="connsiteX39" fmla="*/ 2198914 w 4942114"/>
                <a:gd name="connsiteY39" fmla="*/ 438150 h 2752286"/>
                <a:gd name="connsiteX0" fmla="*/ 2198914 w 4942114"/>
                <a:gd name="connsiteY0" fmla="*/ 420279 h 2752286"/>
                <a:gd name="connsiteX1" fmla="*/ 3001736 w 4942114"/>
                <a:gd name="connsiteY1" fmla="*/ 32658 h 2752286"/>
                <a:gd name="connsiteX2" fmla="*/ 3559628 w 4942114"/>
                <a:gd name="connsiteY2" fmla="*/ 0 h 2752286"/>
                <a:gd name="connsiteX3" fmla="*/ 3962400 w 4942114"/>
                <a:gd name="connsiteY3" fmla="*/ 244929 h 2752286"/>
                <a:gd name="connsiteX4" fmla="*/ 4346121 w 4942114"/>
                <a:gd name="connsiteY4" fmla="*/ 729343 h 2752286"/>
                <a:gd name="connsiteX5" fmla="*/ 4343400 w 4942114"/>
                <a:gd name="connsiteY5" fmla="*/ 963386 h 2752286"/>
                <a:gd name="connsiteX6" fmla="*/ 4370614 w 4942114"/>
                <a:gd name="connsiteY6" fmla="*/ 887186 h 2752286"/>
                <a:gd name="connsiteX7" fmla="*/ 4340678 w 4942114"/>
                <a:gd name="connsiteY7" fmla="*/ 302079 h 2752286"/>
                <a:gd name="connsiteX8" fmla="*/ 4389664 w 4942114"/>
                <a:gd name="connsiteY8" fmla="*/ 138793 h 2752286"/>
                <a:gd name="connsiteX9" fmla="*/ 4629150 w 4942114"/>
                <a:gd name="connsiteY9" fmla="*/ 329293 h 2752286"/>
                <a:gd name="connsiteX10" fmla="*/ 4925786 w 4942114"/>
                <a:gd name="connsiteY10" fmla="*/ 824593 h 2752286"/>
                <a:gd name="connsiteX11" fmla="*/ 4942114 w 4942114"/>
                <a:gd name="connsiteY11" fmla="*/ 1436915 h 2752286"/>
                <a:gd name="connsiteX12" fmla="*/ 4890407 w 4942114"/>
                <a:gd name="connsiteY12" fmla="*/ 1738993 h 2752286"/>
                <a:gd name="connsiteX13" fmla="*/ 4242707 w 4942114"/>
                <a:gd name="connsiteY13" fmla="*/ 2275115 h 2752286"/>
                <a:gd name="connsiteX14" fmla="*/ 3766457 w 4942114"/>
                <a:gd name="connsiteY14" fmla="*/ 2558143 h 2752286"/>
                <a:gd name="connsiteX15" fmla="*/ 3336276 w 4942114"/>
                <a:gd name="connsiteY15" fmla="*/ 2719372 h 2752286"/>
                <a:gd name="connsiteX16" fmla="*/ 3172627 w 4942114"/>
                <a:gd name="connsiteY16" fmla="*/ 2752286 h 2752286"/>
                <a:gd name="connsiteX17" fmla="*/ 2393164 w 4942114"/>
                <a:gd name="connsiteY17" fmla="*/ 2388023 h 2752286"/>
                <a:gd name="connsiteX18" fmla="*/ 1148443 w 4942114"/>
                <a:gd name="connsiteY18" fmla="*/ 1641022 h 2752286"/>
                <a:gd name="connsiteX19" fmla="*/ 810986 w 4942114"/>
                <a:gd name="connsiteY19" fmla="*/ 1684565 h 2752286"/>
                <a:gd name="connsiteX20" fmla="*/ 421821 w 4942114"/>
                <a:gd name="connsiteY20" fmla="*/ 2035629 h 2752286"/>
                <a:gd name="connsiteX21" fmla="*/ 38100 w 4942114"/>
                <a:gd name="connsiteY21" fmla="*/ 1921329 h 2752286"/>
                <a:gd name="connsiteX22" fmla="*/ 32657 w 4942114"/>
                <a:gd name="connsiteY22" fmla="*/ 1741715 h 2752286"/>
                <a:gd name="connsiteX23" fmla="*/ 24493 w 4942114"/>
                <a:gd name="connsiteY23" fmla="*/ 1521279 h 2752286"/>
                <a:gd name="connsiteX24" fmla="*/ 16328 w 4942114"/>
                <a:gd name="connsiteY24" fmla="*/ 1257300 h 2752286"/>
                <a:gd name="connsiteX25" fmla="*/ 0 w 4942114"/>
                <a:gd name="connsiteY25" fmla="*/ 781050 h 2752286"/>
                <a:gd name="connsiteX26" fmla="*/ 168728 w 4942114"/>
                <a:gd name="connsiteY26" fmla="*/ 688522 h 2752286"/>
                <a:gd name="connsiteX27" fmla="*/ 171450 w 4942114"/>
                <a:gd name="connsiteY27" fmla="*/ 653143 h 2752286"/>
                <a:gd name="connsiteX28" fmla="*/ 381000 w 4942114"/>
                <a:gd name="connsiteY28" fmla="*/ 642258 h 2752286"/>
                <a:gd name="connsiteX29" fmla="*/ 381000 w 4942114"/>
                <a:gd name="connsiteY29" fmla="*/ 707572 h 2752286"/>
                <a:gd name="connsiteX30" fmla="*/ 1020536 w 4942114"/>
                <a:gd name="connsiteY30" fmla="*/ 1072243 h 2752286"/>
                <a:gd name="connsiteX31" fmla="*/ 1132114 w 4942114"/>
                <a:gd name="connsiteY31" fmla="*/ 1085850 h 2752286"/>
                <a:gd name="connsiteX32" fmla="*/ 1357993 w 4942114"/>
                <a:gd name="connsiteY32" fmla="*/ 816429 h 2752286"/>
                <a:gd name="connsiteX33" fmla="*/ 1355271 w 4942114"/>
                <a:gd name="connsiteY33" fmla="*/ 696686 h 2752286"/>
                <a:gd name="connsiteX34" fmla="*/ 1325336 w 4942114"/>
                <a:gd name="connsiteY34" fmla="*/ 345622 h 2752286"/>
                <a:gd name="connsiteX35" fmla="*/ 1268487 w 4942114"/>
                <a:gd name="connsiteY35" fmla="*/ 262755 h 2752286"/>
                <a:gd name="connsiteX36" fmla="*/ 1639648 w 4942114"/>
                <a:gd name="connsiteY36" fmla="*/ 26186 h 2752286"/>
                <a:gd name="connsiteX37" fmla="*/ 1937977 w 4942114"/>
                <a:gd name="connsiteY37" fmla="*/ 202991 h 2752286"/>
                <a:gd name="connsiteX38" fmla="*/ 2082558 w 4942114"/>
                <a:gd name="connsiteY38" fmla="*/ 298436 h 2752286"/>
                <a:gd name="connsiteX39" fmla="*/ 2198914 w 4942114"/>
                <a:gd name="connsiteY39" fmla="*/ 420279 h 2752286"/>
                <a:gd name="connsiteX0" fmla="*/ 2198914 w 4942114"/>
                <a:gd name="connsiteY0" fmla="*/ 420279 h 2752286"/>
                <a:gd name="connsiteX1" fmla="*/ 3001736 w 4942114"/>
                <a:gd name="connsiteY1" fmla="*/ 32658 h 2752286"/>
                <a:gd name="connsiteX2" fmla="*/ 3559628 w 4942114"/>
                <a:gd name="connsiteY2" fmla="*/ 0 h 2752286"/>
                <a:gd name="connsiteX3" fmla="*/ 3962400 w 4942114"/>
                <a:gd name="connsiteY3" fmla="*/ 244929 h 2752286"/>
                <a:gd name="connsiteX4" fmla="*/ 4346121 w 4942114"/>
                <a:gd name="connsiteY4" fmla="*/ 729343 h 2752286"/>
                <a:gd name="connsiteX5" fmla="*/ 4343400 w 4942114"/>
                <a:gd name="connsiteY5" fmla="*/ 963386 h 2752286"/>
                <a:gd name="connsiteX6" fmla="*/ 4370614 w 4942114"/>
                <a:gd name="connsiteY6" fmla="*/ 887186 h 2752286"/>
                <a:gd name="connsiteX7" fmla="*/ 4340678 w 4942114"/>
                <a:gd name="connsiteY7" fmla="*/ 302079 h 2752286"/>
                <a:gd name="connsiteX8" fmla="*/ 4389664 w 4942114"/>
                <a:gd name="connsiteY8" fmla="*/ 138793 h 2752286"/>
                <a:gd name="connsiteX9" fmla="*/ 4629150 w 4942114"/>
                <a:gd name="connsiteY9" fmla="*/ 329293 h 2752286"/>
                <a:gd name="connsiteX10" fmla="*/ 4925786 w 4942114"/>
                <a:gd name="connsiteY10" fmla="*/ 824593 h 2752286"/>
                <a:gd name="connsiteX11" fmla="*/ 4942114 w 4942114"/>
                <a:gd name="connsiteY11" fmla="*/ 1436915 h 2752286"/>
                <a:gd name="connsiteX12" fmla="*/ 4890407 w 4942114"/>
                <a:gd name="connsiteY12" fmla="*/ 1738993 h 2752286"/>
                <a:gd name="connsiteX13" fmla="*/ 4242707 w 4942114"/>
                <a:gd name="connsiteY13" fmla="*/ 2275115 h 2752286"/>
                <a:gd name="connsiteX14" fmla="*/ 3766457 w 4942114"/>
                <a:gd name="connsiteY14" fmla="*/ 2558143 h 2752286"/>
                <a:gd name="connsiteX15" fmla="*/ 3336276 w 4942114"/>
                <a:gd name="connsiteY15" fmla="*/ 2719372 h 2752286"/>
                <a:gd name="connsiteX16" fmla="*/ 3172627 w 4942114"/>
                <a:gd name="connsiteY16" fmla="*/ 2752286 h 2752286"/>
                <a:gd name="connsiteX17" fmla="*/ 2393164 w 4942114"/>
                <a:gd name="connsiteY17" fmla="*/ 2388023 h 2752286"/>
                <a:gd name="connsiteX18" fmla="*/ 1148443 w 4942114"/>
                <a:gd name="connsiteY18" fmla="*/ 1641022 h 2752286"/>
                <a:gd name="connsiteX19" fmla="*/ 810986 w 4942114"/>
                <a:gd name="connsiteY19" fmla="*/ 1684565 h 2752286"/>
                <a:gd name="connsiteX20" fmla="*/ 421821 w 4942114"/>
                <a:gd name="connsiteY20" fmla="*/ 2035629 h 2752286"/>
                <a:gd name="connsiteX21" fmla="*/ 38100 w 4942114"/>
                <a:gd name="connsiteY21" fmla="*/ 1921329 h 2752286"/>
                <a:gd name="connsiteX22" fmla="*/ 32657 w 4942114"/>
                <a:gd name="connsiteY22" fmla="*/ 1741715 h 2752286"/>
                <a:gd name="connsiteX23" fmla="*/ 24493 w 4942114"/>
                <a:gd name="connsiteY23" fmla="*/ 1521279 h 2752286"/>
                <a:gd name="connsiteX24" fmla="*/ 16328 w 4942114"/>
                <a:gd name="connsiteY24" fmla="*/ 1257300 h 2752286"/>
                <a:gd name="connsiteX25" fmla="*/ 0 w 4942114"/>
                <a:gd name="connsiteY25" fmla="*/ 781050 h 2752286"/>
                <a:gd name="connsiteX26" fmla="*/ 168728 w 4942114"/>
                <a:gd name="connsiteY26" fmla="*/ 688522 h 2752286"/>
                <a:gd name="connsiteX27" fmla="*/ 171450 w 4942114"/>
                <a:gd name="connsiteY27" fmla="*/ 653143 h 2752286"/>
                <a:gd name="connsiteX28" fmla="*/ 381000 w 4942114"/>
                <a:gd name="connsiteY28" fmla="*/ 642258 h 2752286"/>
                <a:gd name="connsiteX29" fmla="*/ 1020536 w 4942114"/>
                <a:gd name="connsiteY29" fmla="*/ 1072243 h 2752286"/>
                <a:gd name="connsiteX30" fmla="*/ 1132114 w 4942114"/>
                <a:gd name="connsiteY30" fmla="*/ 1085850 h 2752286"/>
                <a:gd name="connsiteX31" fmla="*/ 1357993 w 4942114"/>
                <a:gd name="connsiteY31" fmla="*/ 816429 h 2752286"/>
                <a:gd name="connsiteX32" fmla="*/ 1355271 w 4942114"/>
                <a:gd name="connsiteY32" fmla="*/ 696686 h 2752286"/>
                <a:gd name="connsiteX33" fmla="*/ 1325336 w 4942114"/>
                <a:gd name="connsiteY33" fmla="*/ 345622 h 2752286"/>
                <a:gd name="connsiteX34" fmla="*/ 1268487 w 4942114"/>
                <a:gd name="connsiteY34" fmla="*/ 262755 h 2752286"/>
                <a:gd name="connsiteX35" fmla="*/ 1639648 w 4942114"/>
                <a:gd name="connsiteY35" fmla="*/ 26186 h 2752286"/>
                <a:gd name="connsiteX36" fmla="*/ 1937977 w 4942114"/>
                <a:gd name="connsiteY36" fmla="*/ 202991 h 2752286"/>
                <a:gd name="connsiteX37" fmla="*/ 2082558 w 4942114"/>
                <a:gd name="connsiteY37" fmla="*/ 298436 h 2752286"/>
                <a:gd name="connsiteX38" fmla="*/ 2198914 w 4942114"/>
                <a:gd name="connsiteY38" fmla="*/ 420279 h 2752286"/>
                <a:gd name="connsiteX0" fmla="*/ 2198914 w 4942114"/>
                <a:gd name="connsiteY0" fmla="*/ 420279 h 2752286"/>
                <a:gd name="connsiteX1" fmla="*/ 3001736 w 4942114"/>
                <a:gd name="connsiteY1" fmla="*/ 32658 h 2752286"/>
                <a:gd name="connsiteX2" fmla="*/ 3559628 w 4942114"/>
                <a:gd name="connsiteY2" fmla="*/ 0 h 2752286"/>
                <a:gd name="connsiteX3" fmla="*/ 3962400 w 4942114"/>
                <a:gd name="connsiteY3" fmla="*/ 244929 h 2752286"/>
                <a:gd name="connsiteX4" fmla="*/ 4346121 w 4942114"/>
                <a:gd name="connsiteY4" fmla="*/ 729343 h 2752286"/>
                <a:gd name="connsiteX5" fmla="*/ 4343400 w 4942114"/>
                <a:gd name="connsiteY5" fmla="*/ 963386 h 2752286"/>
                <a:gd name="connsiteX6" fmla="*/ 4370614 w 4942114"/>
                <a:gd name="connsiteY6" fmla="*/ 887186 h 2752286"/>
                <a:gd name="connsiteX7" fmla="*/ 4340678 w 4942114"/>
                <a:gd name="connsiteY7" fmla="*/ 302079 h 2752286"/>
                <a:gd name="connsiteX8" fmla="*/ 4408608 w 4942114"/>
                <a:gd name="connsiteY8" fmla="*/ 44076 h 2752286"/>
                <a:gd name="connsiteX9" fmla="*/ 4629150 w 4942114"/>
                <a:gd name="connsiteY9" fmla="*/ 329293 h 2752286"/>
                <a:gd name="connsiteX10" fmla="*/ 4925786 w 4942114"/>
                <a:gd name="connsiteY10" fmla="*/ 824593 h 2752286"/>
                <a:gd name="connsiteX11" fmla="*/ 4942114 w 4942114"/>
                <a:gd name="connsiteY11" fmla="*/ 1436915 h 2752286"/>
                <a:gd name="connsiteX12" fmla="*/ 4890407 w 4942114"/>
                <a:gd name="connsiteY12" fmla="*/ 1738993 h 2752286"/>
                <a:gd name="connsiteX13" fmla="*/ 4242707 w 4942114"/>
                <a:gd name="connsiteY13" fmla="*/ 2275115 h 2752286"/>
                <a:gd name="connsiteX14" fmla="*/ 3766457 w 4942114"/>
                <a:gd name="connsiteY14" fmla="*/ 2558143 h 2752286"/>
                <a:gd name="connsiteX15" fmla="*/ 3336276 w 4942114"/>
                <a:gd name="connsiteY15" fmla="*/ 2719372 h 2752286"/>
                <a:gd name="connsiteX16" fmla="*/ 3172627 w 4942114"/>
                <a:gd name="connsiteY16" fmla="*/ 2752286 h 2752286"/>
                <a:gd name="connsiteX17" fmla="*/ 2393164 w 4942114"/>
                <a:gd name="connsiteY17" fmla="*/ 2388023 h 2752286"/>
                <a:gd name="connsiteX18" fmla="*/ 1148443 w 4942114"/>
                <a:gd name="connsiteY18" fmla="*/ 1641022 h 2752286"/>
                <a:gd name="connsiteX19" fmla="*/ 810986 w 4942114"/>
                <a:gd name="connsiteY19" fmla="*/ 1684565 h 2752286"/>
                <a:gd name="connsiteX20" fmla="*/ 421821 w 4942114"/>
                <a:gd name="connsiteY20" fmla="*/ 2035629 h 2752286"/>
                <a:gd name="connsiteX21" fmla="*/ 38100 w 4942114"/>
                <a:gd name="connsiteY21" fmla="*/ 1921329 h 2752286"/>
                <a:gd name="connsiteX22" fmla="*/ 32657 w 4942114"/>
                <a:gd name="connsiteY22" fmla="*/ 1741715 h 2752286"/>
                <a:gd name="connsiteX23" fmla="*/ 24493 w 4942114"/>
                <a:gd name="connsiteY23" fmla="*/ 1521279 h 2752286"/>
                <a:gd name="connsiteX24" fmla="*/ 16328 w 4942114"/>
                <a:gd name="connsiteY24" fmla="*/ 1257300 h 2752286"/>
                <a:gd name="connsiteX25" fmla="*/ 0 w 4942114"/>
                <a:gd name="connsiteY25" fmla="*/ 781050 h 2752286"/>
                <a:gd name="connsiteX26" fmla="*/ 168728 w 4942114"/>
                <a:gd name="connsiteY26" fmla="*/ 688522 h 2752286"/>
                <a:gd name="connsiteX27" fmla="*/ 171450 w 4942114"/>
                <a:gd name="connsiteY27" fmla="*/ 653143 h 2752286"/>
                <a:gd name="connsiteX28" fmla="*/ 381000 w 4942114"/>
                <a:gd name="connsiteY28" fmla="*/ 642258 h 2752286"/>
                <a:gd name="connsiteX29" fmla="*/ 1020536 w 4942114"/>
                <a:gd name="connsiteY29" fmla="*/ 1072243 h 2752286"/>
                <a:gd name="connsiteX30" fmla="*/ 1132114 w 4942114"/>
                <a:gd name="connsiteY30" fmla="*/ 1085850 h 2752286"/>
                <a:gd name="connsiteX31" fmla="*/ 1357993 w 4942114"/>
                <a:gd name="connsiteY31" fmla="*/ 816429 h 2752286"/>
                <a:gd name="connsiteX32" fmla="*/ 1355271 w 4942114"/>
                <a:gd name="connsiteY32" fmla="*/ 696686 h 2752286"/>
                <a:gd name="connsiteX33" fmla="*/ 1325336 w 4942114"/>
                <a:gd name="connsiteY33" fmla="*/ 345622 h 2752286"/>
                <a:gd name="connsiteX34" fmla="*/ 1268487 w 4942114"/>
                <a:gd name="connsiteY34" fmla="*/ 262755 h 2752286"/>
                <a:gd name="connsiteX35" fmla="*/ 1639648 w 4942114"/>
                <a:gd name="connsiteY35" fmla="*/ 26186 h 2752286"/>
                <a:gd name="connsiteX36" fmla="*/ 1937977 w 4942114"/>
                <a:gd name="connsiteY36" fmla="*/ 202991 h 2752286"/>
                <a:gd name="connsiteX37" fmla="*/ 2082558 w 4942114"/>
                <a:gd name="connsiteY37" fmla="*/ 298436 h 2752286"/>
                <a:gd name="connsiteX38" fmla="*/ 2198914 w 4942114"/>
                <a:gd name="connsiteY38" fmla="*/ 420279 h 2752286"/>
                <a:gd name="connsiteX0" fmla="*/ 2198914 w 4942114"/>
                <a:gd name="connsiteY0" fmla="*/ 420279 h 2752286"/>
                <a:gd name="connsiteX1" fmla="*/ 3001736 w 4942114"/>
                <a:gd name="connsiteY1" fmla="*/ 32658 h 2752286"/>
                <a:gd name="connsiteX2" fmla="*/ 3559628 w 4942114"/>
                <a:gd name="connsiteY2" fmla="*/ 0 h 2752286"/>
                <a:gd name="connsiteX3" fmla="*/ 3962400 w 4942114"/>
                <a:gd name="connsiteY3" fmla="*/ 244929 h 2752286"/>
                <a:gd name="connsiteX4" fmla="*/ 4346121 w 4942114"/>
                <a:gd name="connsiteY4" fmla="*/ 729343 h 2752286"/>
                <a:gd name="connsiteX5" fmla="*/ 4343400 w 4942114"/>
                <a:gd name="connsiteY5" fmla="*/ 963386 h 2752286"/>
                <a:gd name="connsiteX6" fmla="*/ 4370614 w 4942114"/>
                <a:gd name="connsiteY6" fmla="*/ 887186 h 2752286"/>
                <a:gd name="connsiteX7" fmla="*/ 4340678 w 4942114"/>
                <a:gd name="connsiteY7" fmla="*/ 302079 h 2752286"/>
                <a:gd name="connsiteX8" fmla="*/ 4408608 w 4942114"/>
                <a:gd name="connsiteY8" fmla="*/ 44076 h 2752286"/>
                <a:gd name="connsiteX9" fmla="*/ 4679665 w 4942114"/>
                <a:gd name="connsiteY9" fmla="*/ 259834 h 2752286"/>
                <a:gd name="connsiteX10" fmla="*/ 4925786 w 4942114"/>
                <a:gd name="connsiteY10" fmla="*/ 824593 h 2752286"/>
                <a:gd name="connsiteX11" fmla="*/ 4942114 w 4942114"/>
                <a:gd name="connsiteY11" fmla="*/ 1436915 h 2752286"/>
                <a:gd name="connsiteX12" fmla="*/ 4890407 w 4942114"/>
                <a:gd name="connsiteY12" fmla="*/ 1738993 h 2752286"/>
                <a:gd name="connsiteX13" fmla="*/ 4242707 w 4942114"/>
                <a:gd name="connsiteY13" fmla="*/ 2275115 h 2752286"/>
                <a:gd name="connsiteX14" fmla="*/ 3766457 w 4942114"/>
                <a:gd name="connsiteY14" fmla="*/ 2558143 h 2752286"/>
                <a:gd name="connsiteX15" fmla="*/ 3336276 w 4942114"/>
                <a:gd name="connsiteY15" fmla="*/ 2719372 h 2752286"/>
                <a:gd name="connsiteX16" fmla="*/ 3172627 w 4942114"/>
                <a:gd name="connsiteY16" fmla="*/ 2752286 h 2752286"/>
                <a:gd name="connsiteX17" fmla="*/ 2393164 w 4942114"/>
                <a:gd name="connsiteY17" fmla="*/ 2388023 h 2752286"/>
                <a:gd name="connsiteX18" fmla="*/ 1148443 w 4942114"/>
                <a:gd name="connsiteY18" fmla="*/ 1641022 h 2752286"/>
                <a:gd name="connsiteX19" fmla="*/ 810986 w 4942114"/>
                <a:gd name="connsiteY19" fmla="*/ 1684565 h 2752286"/>
                <a:gd name="connsiteX20" fmla="*/ 421821 w 4942114"/>
                <a:gd name="connsiteY20" fmla="*/ 2035629 h 2752286"/>
                <a:gd name="connsiteX21" fmla="*/ 38100 w 4942114"/>
                <a:gd name="connsiteY21" fmla="*/ 1921329 h 2752286"/>
                <a:gd name="connsiteX22" fmla="*/ 32657 w 4942114"/>
                <a:gd name="connsiteY22" fmla="*/ 1741715 h 2752286"/>
                <a:gd name="connsiteX23" fmla="*/ 24493 w 4942114"/>
                <a:gd name="connsiteY23" fmla="*/ 1521279 h 2752286"/>
                <a:gd name="connsiteX24" fmla="*/ 16328 w 4942114"/>
                <a:gd name="connsiteY24" fmla="*/ 1257300 h 2752286"/>
                <a:gd name="connsiteX25" fmla="*/ 0 w 4942114"/>
                <a:gd name="connsiteY25" fmla="*/ 781050 h 2752286"/>
                <a:gd name="connsiteX26" fmla="*/ 168728 w 4942114"/>
                <a:gd name="connsiteY26" fmla="*/ 688522 h 2752286"/>
                <a:gd name="connsiteX27" fmla="*/ 171450 w 4942114"/>
                <a:gd name="connsiteY27" fmla="*/ 653143 h 2752286"/>
                <a:gd name="connsiteX28" fmla="*/ 381000 w 4942114"/>
                <a:gd name="connsiteY28" fmla="*/ 642258 h 2752286"/>
                <a:gd name="connsiteX29" fmla="*/ 1020536 w 4942114"/>
                <a:gd name="connsiteY29" fmla="*/ 1072243 h 2752286"/>
                <a:gd name="connsiteX30" fmla="*/ 1132114 w 4942114"/>
                <a:gd name="connsiteY30" fmla="*/ 1085850 h 2752286"/>
                <a:gd name="connsiteX31" fmla="*/ 1357993 w 4942114"/>
                <a:gd name="connsiteY31" fmla="*/ 816429 h 2752286"/>
                <a:gd name="connsiteX32" fmla="*/ 1355271 w 4942114"/>
                <a:gd name="connsiteY32" fmla="*/ 696686 h 2752286"/>
                <a:gd name="connsiteX33" fmla="*/ 1325336 w 4942114"/>
                <a:gd name="connsiteY33" fmla="*/ 345622 h 2752286"/>
                <a:gd name="connsiteX34" fmla="*/ 1268487 w 4942114"/>
                <a:gd name="connsiteY34" fmla="*/ 262755 h 2752286"/>
                <a:gd name="connsiteX35" fmla="*/ 1639648 w 4942114"/>
                <a:gd name="connsiteY35" fmla="*/ 26186 h 2752286"/>
                <a:gd name="connsiteX36" fmla="*/ 1937977 w 4942114"/>
                <a:gd name="connsiteY36" fmla="*/ 202991 h 2752286"/>
                <a:gd name="connsiteX37" fmla="*/ 2082558 w 4942114"/>
                <a:gd name="connsiteY37" fmla="*/ 298436 h 2752286"/>
                <a:gd name="connsiteX38" fmla="*/ 2198914 w 4942114"/>
                <a:gd name="connsiteY38" fmla="*/ 420279 h 2752286"/>
                <a:gd name="connsiteX0" fmla="*/ 2198914 w 5001560"/>
                <a:gd name="connsiteY0" fmla="*/ 420279 h 2752286"/>
                <a:gd name="connsiteX1" fmla="*/ 3001736 w 5001560"/>
                <a:gd name="connsiteY1" fmla="*/ 32658 h 2752286"/>
                <a:gd name="connsiteX2" fmla="*/ 3559628 w 5001560"/>
                <a:gd name="connsiteY2" fmla="*/ 0 h 2752286"/>
                <a:gd name="connsiteX3" fmla="*/ 3962400 w 5001560"/>
                <a:gd name="connsiteY3" fmla="*/ 244929 h 2752286"/>
                <a:gd name="connsiteX4" fmla="*/ 4346121 w 5001560"/>
                <a:gd name="connsiteY4" fmla="*/ 729343 h 2752286"/>
                <a:gd name="connsiteX5" fmla="*/ 4343400 w 5001560"/>
                <a:gd name="connsiteY5" fmla="*/ 963386 h 2752286"/>
                <a:gd name="connsiteX6" fmla="*/ 4370614 w 5001560"/>
                <a:gd name="connsiteY6" fmla="*/ 887186 h 2752286"/>
                <a:gd name="connsiteX7" fmla="*/ 4340678 w 5001560"/>
                <a:gd name="connsiteY7" fmla="*/ 302079 h 2752286"/>
                <a:gd name="connsiteX8" fmla="*/ 4408608 w 5001560"/>
                <a:gd name="connsiteY8" fmla="*/ 44076 h 2752286"/>
                <a:gd name="connsiteX9" fmla="*/ 4679665 w 5001560"/>
                <a:gd name="connsiteY9" fmla="*/ 259834 h 2752286"/>
                <a:gd name="connsiteX10" fmla="*/ 5001560 w 5001560"/>
                <a:gd name="connsiteY10" fmla="*/ 824595 h 2752286"/>
                <a:gd name="connsiteX11" fmla="*/ 4942114 w 5001560"/>
                <a:gd name="connsiteY11" fmla="*/ 1436915 h 2752286"/>
                <a:gd name="connsiteX12" fmla="*/ 4890407 w 5001560"/>
                <a:gd name="connsiteY12" fmla="*/ 1738993 h 2752286"/>
                <a:gd name="connsiteX13" fmla="*/ 4242707 w 5001560"/>
                <a:gd name="connsiteY13" fmla="*/ 2275115 h 2752286"/>
                <a:gd name="connsiteX14" fmla="*/ 3766457 w 5001560"/>
                <a:gd name="connsiteY14" fmla="*/ 2558143 h 2752286"/>
                <a:gd name="connsiteX15" fmla="*/ 3336276 w 5001560"/>
                <a:gd name="connsiteY15" fmla="*/ 2719372 h 2752286"/>
                <a:gd name="connsiteX16" fmla="*/ 3172627 w 5001560"/>
                <a:gd name="connsiteY16" fmla="*/ 2752286 h 2752286"/>
                <a:gd name="connsiteX17" fmla="*/ 2393164 w 5001560"/>
                <a:gd name="connsiteY17" fmla="*/ 2388023 h 2752286"/>
                <a:gd name="connsiteX18" fmla="*/ 1148443 w 5001560"/>
                <a:gd name="connsiteY18" fmla="*/ 1641022 h 2752286"/>
                <a:gd name="connsiteX19" fmla="*/ 810986 w 5001560"/>
                <a:gd name="connsiteY19" fmla="*/ 1684565 h 2752286"/>
                <a:gd name="connsiteX20" fmla="*/ 421821 w 5001560"/>
                <a:gd name="connsiteY20" fmla="*/ 2035629 h 2752286"/>
                <a:gd name="connsiteX21" fmla="*/ 38100 w 5001560"/>
                <a:gd name="connsiteY21" fmla="*/ 1921329 h 2752286"/>
                <a:gd name="connsiteX22" fmla="*/ 32657 w 5001560"/>
                <a:gd name="connsiteY22" fmla="*/ 1741715 h 2752286"/>
                <a:gd name="connsiteX23" fmla="*/ 24493 w 5001560"/>
                <a:gd name="connsiteY23" fmla="*/ 1521279 h 2752286"/>
                <a:gd name="connsiteX24" fmla="*/ 16328 w 5001560"/>
                <a:gd name="connsiteY24" fmla="*/ 1257300 h 2752286"/>
                <a:gd name="connsiteX25" fmla="*/ 0 w 5001560"/>
                <a:gd name="connsiteY25" fmla="*/ 781050 h 2752286"/>
                <a:gd name="connsiteX26" fmla="*/ 168728 w 5001560"/>
                <a:gd name="connsiteY26" fmla="*/ 688522 h 2752286"/>
                <a:gd name="connsiteX27" fmla="*/ 171450 w 5001560"/>
                <a:gd name="connsiteY27" fmla="*/ 653143 h 2752286"/>
                <a:gd name="connsiteX28" fmla="*/ 381000 w 5001560"/>
                <a:gd name="connsiteY28" fmla="*/ 642258 h 2752286"/>
                <a:gd name="connsiteX29" fmla="*/ 1020536 w 5001560"/>
                <a:gd name="connsiteY29" fmla="*/ 1072243 h 2752286"/>
                <a:gd name="connsiteX30" fmla="*/ 1132114 w 5001560"/>
                <a:gd name="connsiteY30" fmla="*/ 1085850 h 2752286"/>
                <a:gd name="connsiteX31" fmla="*/ 1357993 w 5001560"/>
                <a:gd name="connsiteY31" fmla="*/ 816429 h 2752286"/>
                <a:gd name="connsiteX32" fmla="*/ 1355271 w 5001560"/>
                <a:gd name="connsiteY32" fmla="*/ 696686 h 2752286"/>
                <a:gd name="connsiteX33" fmla="*/ 1325336 w 5001560"/>
                <a:gd name="connsiteY33" fmla="*/ 345622 h 2752286"/>
                <a:gd name="connsiteX34" fmla="*/ 1268487 w 5001560"/>
                <a:gd name="connsiteY34" fmla="*/ 262755 h 2752286"/>
                <a:gd name="connsiteX35" fmla="*/ 1639648 w 5001560"/>
                <a:gd name="connsiteY35" fmla="*/ 26186 h 2752286"/>
                <a:gd name="connsiteX36" fmla="*/ 1937977 w 5001560"/>
                <a:gd name="connsiteY36" fmla="*/ 202991 h 2752286"/>
                <a:gd name="connsiteX37" fmla="*/ 2082558 w 5001560"/>
                <a:gd name="connsiteY37" fmla="*/ 298436 h 2752286"/>
                <a:gd name="connsiteX38" fmla="*/ 2198914 w 5001560"/>
                <a:gd name="connsiteY38" fmla="*/ 420279 h 2752286"/>
                <a:gd name="connsiteX0" fmla="*/ 2198914 w 5011574"/>
                <a:gd name="connsiteY0" fmla="*/ 420279 h 2752286"/>
                <a:gd name="connsiteX1" fmla="*/ 3001736 w 5011574"/>
                <a:gd name="connsiteY1" fmla="*/ 32658 h 2752286"/>
                <a:gd name="connsiteX2" fmla="*/ 3559628 w 5011574"/>
                <a:gd name="connsiteY2" fmla="*/ 0 h 2752286"/>
                <a:gd name="connsiteX3" fmla="*/ 3962400 w 5011574"/>
                <a:gd name="connsiteY3" fmla="*/ 244929 h 2752286"/>
                <a:gd name="connsiteX4" fmla="*/ 4346121 w 5011574"/>
                <a:gd name="connsiteY4" fmla="*/ 729343 h 2752286"/>
                <a:gd name="connsiteX5" fmla="*/ 4343400 w 5011574"/>
                <a:gd name="connsiteY5" fmla="*/ 963386 h 2752286"/>
                <a:gd name="connsiteX6" fmla="*/ 4370614 w 5011574"/>
                <a:gd name="connsiteY6" fmla="*/ 887186 h 2752286"/>
                <a:gd name="connsiteX7" fmla="*/ 4340678 w 5011574"/>
                <a:gd name="connsiteY7" fmla="*/ 302079 h 2752286"/>
                <a:gd name="connsiteX8" fmla="*/ 4408608 w 5011574"/>
                <a:gd name="connsiteY8" fmla="*/ 44076 h 2752286"/>
                <a:gd name="connsiteX9" fmla="*/ 4679665 w 5011574"/>
                <a:gd name="connsiteY9" fmla="*/ 259834 h 2752286"/>
                <a:gd name="connsiteX10" fmla="*/ 5001560 w 5011574"/>
                <a:gd name="connsiteY10" fmla="*/ 824595 h 2752286"/>
                <a:gd name="connsiteX11" fmla="*/ 5011574 w 5011574"/>
                <a:gd name="connsiteY11" fmla="*/ 1645294 h 2752286"/>
                <a:gd name="connsiteX12" fmla="*/ 4890407 w 5011574"/>
                <a:gd name="connsiteY12" fmla="*/ 1738993 h 2752286"/>
                <a:gd name="connsiteX13" fmla="*/ 4242707 w 5011574"/>
                <a:gd name="connsiteY13" fmla="*/ 2275115 h 2752286"/>
                <a:gd name="connsiteX14" fmla="*/ 3766457 w 5011574"/>
                <a:gd name="connsiteY14" fmla="*/ 2558143 h 2752286"/>
                <a:gd name="connsiteX15" fmla="*/ 3336276 w 5011574"/>
                <a:gd name="connsiteY15" fmla="*/ 2719372 h 2752286"/>
                <a:gd name="connsiteX16" fmla="*/ 3172627 w 5011574"/>
                <a:gd name="connsiteY16" fmla="*/ 2752286 h 2752286"/>
                <a:gd name="connsiteX17" fmla="*/ 2393164 w 5011574"/>
                <a:gd name="connsiteY17" fmla="*/ 2388023 h 2752286"/>
                <a:gd name="connsiteX18" fmla="*/ 1148443 w 5011574"/>
                <a:gd name="connsiteY18" fmla="*/ 1641022 h 2752286"/>
                <a:gd name="connsiteX19" fmla="*/ 810986 w 5011574"/>
                <a:gd name="connsiteY19" fmla="*/ 1684565 h 2752286"/>
                <a:gd name="connsiteX20" fmla="*/ 421821 w 5011574"/>
                <a:gd name="connsiteY20" fmla="*/ 2035629 h 2752286"/>
                <a:gd name="connsiteX21" fmla="*/ 38100 w 5011574"/>
                <a:gd name="connsiteY21" fmla="*/ 1921329 h 2752286"/>
                <a:gd name="connsiteX22" fmla="*/ 32657 w 5011574"/>
                <a:gd name="connsiteY22" fmla="*/ 1741715 h 2752286"/>
                <a:gd name="connsiteX23" fmla="*/ 24493 w 5011574"/>
                <a:gd name="connsiteY23" fmla="*/ 1521279 h 2752286"/>
                <a:gd name="connsiteX24" fmla="*/ 16328 w 5011574"/>
                <a:gd name="connsiteY24" fmla="*/ 1257300 h 2752286"/>
                <a:gd name="connsiteX25" fmla="*/ 0 w 5011574"/>
                <a:gd name="connsiteY25" fmla="*/ 781050 h 2752286"/>
                <a:gd name="connsiteX26" fmla="*/ 168728 w 5011574"/>
                <a:gd name="connsiteY26" fmla="*/ 688522 h 2752286"/>
                <a:gd name="connsiteX27" fmla="*/ 171450 w 5011574"/>
                <a:gd name="connsiteY27" fmla="*/ 653143 h 2752286"/>
                <a:gd name="connsiteX28" fmla="*/ 381000 w 5011574"/>
                <a:gd name="connsiteY28" fmla="*/ 642258 h 2752286"/>
                <a:gd name="connsiteX29" fmla="*/ 1020536 w 5011574"/>
                <a:gd name="connsiteY29" fmla="*/ 1072243 h 2752286"/>
                <a:gd name="connsiteX30" fmla="*/ 1132114 w 5011574"/>
                <a:gd name="connsiteY30" fmla="*/ 1085850 h 2752286"/>
                <a:gd name="connsiteX31" fmla="*/ 1357993 w 5011574"/>
                <a:gd name="connsiteY31" fmla="*/ 816429 h 2752286"/>
                <a:gd name="connsiteX32" fmla="*/ 1355271 w 5011574"/>
                <a:gd name="connsiteY32" fmla="*/ 696686 h 2752286"/>
                <a:gd name="connsiteX33" fmla="*/ 1325336 w 5011574"/>
                <a:gd name="connsiteY33" fmla="*/ 345622 h 2752286"/>
                <a:gd name="connsiteX34" fmla="*/ 1268487 w 5011574"/>
                <a:gd name="connsiteY34" fmla="*/ 262755 h 2752286"/>
                <a:gd name="connsiteX35" fmla="*/ 1639648 w 5011574"/>
                <a:gd name="connsiteY35" fmla="*/ 26186 h 2752286"/>
                <a:gd name="connsiteX36" fmla="*/ 1937977 w 5011574"/>
                <a:gd name="connsiteY36" fmla="*/ 202991 h 2752286"/>
                <a:gd name="connsiteX37" fmla="*/ 2082558 w 5011574"/>
                <a:gd name="connsiteY37" fmla="*/ 298436 h 2752286"/>
                <a:gd name="connsiteX38" fmla="*/ 2198914 w 5011574"/>
                <a:gd name="connsiteY38" fmla="*/ 420279 h 2752286"/>
                <a:gd name="connsiteX0" fmla="*/ 2198914 w 5011574"/>
                <a:gd name="connsiteY0" fmla="*/ 420279 h 2752286"/>
                <a:gd name="connsiteX1" fmla="*/ 3001736 w 5011574"/>
                <a:gd name="connsiteY1" fmla="*/ 32658 h 2752286"/>
                <a:gd name="connsiteX2" fmla="*/ 3559628 w 5011574"/>
                <a:gd name="connsiteY2" fmla="*/ 0 h 2752286"/>
                <a:gd name="connsiteX3" fmla="*/ 3962400 w 5011574"/>
                <a:gd name="connsiteY3" fmla="*/ 244929 h 2752286"/>
                <a:gd name="connsiteX4" fmla="*/ 4346121 w 5011574"/>
                <a:gd name="connsiteY4" fmla="*/ 729343 h 2752286"/>
                <a:gd name="connsiteX5" fmla="*/ 4343400 w 5011574"/>
                <a:gd name="connsiteY5" fmla="*/ 963386 h 2752286"/>
                <a:gd name="connsiteX6" fmla="*/ 4370614 w 5011574"/>
                <a:gd name="connsiteY6" fmla="*/ 887186 h 2752286"/>
                <a:gd name="connsiteX7" fmla="*/ 4340678 w 5011574"/>
                <a:gd name="connsiteY7" fmla="*/ 302079 h 2752286"/>
                <a:gd name="connsiteX8" fmla="*/ 4408608 w 5011574"/>
                <a:gd name="connsiteY8" fmla="*/ 44076 h 2752286"/>
                <a:gd name="connsiteX9" fmla="*/ 4679665 w 5011574"/>
                <a:gd name="connsiteY9" fmla="*/ 259834 h 2752286"/>
                <a:gd name="connsiteX10" fmla="*/ 5001560 w 5011574"/>
                <a:gd name="connsiteY10" fmla="*/ 824595 h 2752286"/>
                <a:gd name="connsiteX11" fmla="*/ 5011574 w 5011574"/>
                <a:gd name="connsiteY11" fmla="*/ 1645294 h 2752286"/>
                <a:gd name="connsiteX12" fmla="*/ 4871464 w 5011574"/>
                <a:gd name="connsiteY12" fmla="*/ 1840027 h 2752286"/>
                <a:gd name="connsiteX13" fmla="*/ 4242707 w 5011574"/>
                <a:gd name="connsiteY13" fmla="*/ 2275115 h 2752286"/>
                <a:gd name="connsiteX14" fmla="*/ 3766457 w 5011574"/>
                <a:gd name="connsiteY14" fmla="*/ 2558143 h 2752286"/>
                <a:gd name="connsiteX15" fmla="*/ 3336276 w 5011574"/>
                <a:gd name="connsiteY15" fmla="*/ 2719372 h 2752286"/>
                <a:gd name="connsiteX16" fmla="*/ 3172627 w 5011574"/>
                <a:gd name="connsiteY16" fmla="*/ 2752286 h 2752286"/>
                <a:gd name="connsiteX17" fmla="*/ 2393164 w 5011574"/>
                <a:gd name="connsiteY17" fmla="*/ 2388023 h 2752286"/>
                <a:gd name="connsiteX18" fmla="*/ 1148443 w 5011574"/>
                <a:gd name="connsiteY18" fmla="*/ 1641022 h 2752286"/>
                <a:gd name="connsiteX19" fmla="*/ 810986 w 5011574"/>
                <a:gd name="connsiteY19" fmla="*/ 1684565 h 2752286"/>
                <a:gd name="connsiteX20" fmla="*/ 421821 w 5011574"/>
                <a:gd name="connsiteY20" fmla="*/ 2035629 h 2752286"/>
                <a:gd name="connsiteX21" fmla="*/ 38100 w 5011574"/>
                <a:gd name="connsiteY21" fmla="*/ 1921329 h 2752286"/>
                <a:gd name="connsiteX22" fmla="*/ 32657 w 5011574"/>
                <a:gd name="connsiteY22" fmla="*/ 1741715 h 2752286"/>
                <a:gd name="connsiteX23" fmla="*/ 24493 w 5011574"/>
                <a:gd name="connsiteY23" fmla="*/ 1521279 h 2752286"/>
                <a:gd name="connsiteX24" fmla="*/ 16328 w 5011574"/>
                <a:gd name="connsiteY24" fmla="*/ 1257300 h 2752286"/>
                <a:gd name="connsiteX25" fmla="*/ 0 w 5011574"/>
                <a:gd name="connsiteY25" fmla="*/ 781050 h 2752286"/>
                <a:gd name="connsiteX26" fmla="*/ 168728 w 5011574"/>
                <a:gd name="connsiteY26" fmla="*/ 688522 h 2752286"/>
                <a:gd name="connsiteX27" fmla="*/ 171450 w 5011574"/>
                <a:gd name="connsiteY27" fmla="*/ 653143 h 2752286"/>
                <a:gd name="connsiteX28" fmla="*/ 381000 w 5011574"/>
                <a:gd name="connsiteY28" fmla="*/ 642258 h 2752286"/>
                <a:gd name="connsiteX29" fmla="*/ 1020536 w 5011574"/>
                <a:gd name="connsiteY29" fmla="*/ 1072243 h 2752286"/>
                <a:gd name="connsiteX30" fmla="*/ 1132114 w 5011574"/>
                <a:gd name="connsiteY30" fmla="*/ 1085850 h 2752286"/>
                <a:gd name="connsiteX31" fmla="*/ 1357993 w 5011574"/>
                <a:gd name="connsiteY31" fmla="*/ 816429 h 2752286"/>
                <a:gd name="connsiteX32" fmla="*/ 1355271 w 5011574"/>
                <a:gd name="connsiteY32" fmla="*/ 696686 h 2752286"/>
                <a:gd name="connsiteX33" fmla="*/ 1325336 w 5011574"/>
                <a:gd name="connsiteY33" fmla="*/ 345622 h 2752286"/>
                <a:gd name="connsiteX34" fmla="*/ 1268487 w 5011574"/>
                <a:gd name="connsiteY34" fmla="*/ 262755 h 2752286"/>
                <a:gd name="connsiteX35" fmla="*/ 1639648 w 5011574"/>
                <a:gd name="connsiteY35" fmla="*/ 26186 h 2752286"/>
                <a:gd name="connsiteX36" fmla="*/ 1937977 w 5011574"/>
                <a:gd name="connsiteY36" fmla="*/ 202991 h 2752286"/>
                <a:gd name="connsiteX37" fmla="*/ 2082558 w 5011574"/>
                <a:gd name="connsiteY37" fmla="*/ 298436 h 2752286"/>
                <a:gd name="connsiteX38" fmla="*/ 2198914 w 5011574"/>
                <a:gd name="connsiteY38" fmla="*/ 420279 h 2752286"/>
                <a:gd name="connsiteX0" fmla="*/ 2198914 w 5011574"/>
                <a:gd name="connsiteY0" fmla="*/ 420279 h 2752286"/>
                <a:gd name="connsiteX1" fmla="*/ 3001736 w 5011574"/>
                <a:gd name="connsiteY1" fmla="*/ 32658 h 2752286"/>
                <a:gd name="connsiteX2" fmla="*/ 3559628 w 5011574"/>
                <a:gd name="connsiteY2" fmla="*/ 0 h 2752286"/>
                <a:gd name="connsiteX3" fmla="*/ 3962400 w 5011574"/>
                <a:gd name="connsiteY3" fmla="*/ 244929 h 2752286"/>
                <a:gd name="connsiteX4" fmla="*/ 4346121 w 5011574"/>
                <a:gd name="connsiteY4" fmla="*/ 729343 h 2752286"/>
                <a:gd name="connsiteX5" fmla="*/ 4343400 w 5011574"/>
                <a:gd name="connsiteY5" fmla="*/ 963386 h 2752286"/>
                <a:gd name="connsiteX6" fmla="*/ 4370614 w 5011574"/>
                <a:gd name="connsiteY6" fmla="*/ 887186 h 2752286"/>
                <a:gd name="connsiteX7" fmla="*/ 4340678 w 5011574"/>
                <a:gd name="connsiteY7" fmla="*/ 302079 h 2752286"/>
                <a:gd name="connsiteX8" fmla="*/ 4408608 w 5011574"/>
                <a:gd name="connsiteY8" fmla="*/ 44076 h 2752286"/>
                <a:gd name="connsiteX9" fmla="*/ 4679665 w 5011574"/>
                <a:gd name="connsiteY9" fmla="*/ 259834 h 2752286"/>
                <a:gd name="connsiteX10" fmla="*/ 5001560 w 5011574"/>
                <a:gd name="connsiteY10" fmla="*/ 824595 h 2752286"/>
                <a:gd name="connsiteX11" fmla="*/ 5011574 w 5011574"/>
                <a:gd name="connsiteY11" fmla="*/ 1645294 h 2752286"/>
                <a:gd name="connsiteX12" fmla="*/ 4871464 w 5011574"/>
                <a:gd name="connsiteY12" fmla="*/ 1840027 h 2752286"/>
                <a:gd name="connsiteX13" fmla="*/ 4267965 w 5011574"/>
                <a:gd name="connsiteY13" fmla="*/ 2357205 h 2752286"/>
                <a:gd name="connsiteX14" fmla="*/ 3766457 w 5011574"/>
                <a:gd name="connsiteY14" fmla="*/ 2558143 h 2752286"/>
                <a:gd name="connsiteX15" fmla="*/ 3336276 w 5011574"/>
                <a:gd name="connsiteY15" fmla="*/ 2719372 h 2752286"/>
                <a:gd name="connsiteX16" fmla="*/ 3172627 w 5011574"/>
                <a:gd name="connsiteY16" fmla="*/ 2752286 h 2752286"/>
                <a:gd name="connsiteX17" fmla="*/ 2393164 w 5011574"/>
                <a:gd name="connsiteY17" fmla="*/ 2388023 h 2752286"/>
                <a:gd name="connsiteX18" fmla="*/ 1148443 w 5011574"/>
                <a:gd name="connsiteY18" fmla="*/ 1641022 h 2752286"/>
                <a:gd name="connsiteX19" fmla="*/ 810986 w 5011574"/>
                <a:gd name="connsiteY19" fmla="*/ 1684565 h 2752286"/>
                <a:gd name="connsiteX20" fmla="*/ 421821 w 5011574"/>
                <a:gd name="connsiteY20" fmla="*/ 2035629 h 2752286"/>
                <a:gd name="connsiteX21" fmla="*/ 38100 w 5011574"/>
                <a:gd name="connsiteY21" fmla="*/ 1921329 h 2752286"/>
                <a:gd name="connsiteX22" fmla="*/ 32657 w 5011574"/>
                <a:gd name="connsiteY22" fmla="*/ 1741715 h 2752286"/>
                <a:gd name="connsiteX23" fmla="*/ 24493 w 5011574"/>
                <a:gd name="connsiteY23" fmla="*/ 1521279 h 2752286"/>
                <a:gd name="connsiteX24" fmla="*/ 16328 w 5011574"/>
                <a:gd name="connsiteY24" fmla="*/ 1257300 h 2752286"/>
                <a:gd name="connsiteX25" fmla="*/ 0 w 5011574"/>
                <a:gd name="connsiteY25" fmla="*/ 781050 h 2752286"/>
                <a:gd name="connsiteX26" fmla="*/ 168728 w 5011574"/>
                <a:gd name="connsiteY26" fmla="*/ 688522 h 2752286"/>
                <a:gd name="connsiteX27" fmla="*/ 171450 w 5011574"/>
                <a:gd name="connsiteY27" fmla="*/ 653143 h 2752286"/>
                <a:gd name="connsiteX28" fmla="*/ 381000 w 5011574"/>
                <a:gd name="connsiteY28" fmla="*/ 642258 h 2752286"/>
                <a:gd name="connsiteX29" fmla="*/ 1020536 w 5011574"/>
                <a:gd name="connsiteY29" fmla="*/ 1072243 h 2752286"/>
                <a:gd name="connsiteX30" fmla="*/ 1132114 w 5011574"/>
                <a:gd name="connsiteY30" fmla="*/ 1085850 h 2752286"/>
                <a:gd name="connsiteX31" fmla="*/ 1357993 w 5011574"/>
                <a:gd name="connsiteY31" fmla="*/ 816429 h 2752286"/>
                <a:gd name="connsiteX32" fmla="*/ 1355271 w 5011574"/>
                <a:gd name="connsiteY32" fmla="*/ 696686 h 2752286"/>
                <a:gd name="connsiteX33" fmla="*/ 1325336 w 5011574"/>
                <a:gd name="connsiteY33" fmla="*/ 345622 h 2752286"/>
                <a:gd name="connsiteX34" fmla="*/ 1268487 w 5011574"/>
                <a:gd name="connsiteY34" fmla="*/ 262755 h 2752286"/>
                <a:gd name="connsiteX35" fmla="*/ 1639648 w 5011574"/>
                <a:gd name="connsiteY35" fmla="*/ 26186 h 2752286"/>
                <a:gd name="connsiteX36" fmla="*/ 1937977 w 5011574"/>
                <a:gd name="connsiteY36" fmla="*/ 202991 h 2752286"/>
                <a:gd name="connsiteX37" fmla="*/ 2082558 w 5011574"/>
                <a:gd name="connsiteY37" fmla="*/ 298436 h 2752286"/>
                <a:gd name="connsiteX38" fmla="*/ 2198914 w 5011574"/>
                <a:gd name="connsiteY38" fmla="*/ 420279 h 2752286"/>
                <a:gd name="connsiteX0" fmla="*/ 2198914 w 5011574"/>
                <a:gd name="connsiteY0" fmla="*/ 420279 h 2752286"/>
                <a:gd name="connsiteX1" fmla="*/ 3001736 w 5011574"/>
                <a:gd name="connsiteY1" fmla="*/ 32658 h 2752286"/>
                <a:gd name="connsiteX2" fmla="*/ 3559628 w 5011574"/>
                <a:gd name="connsiteY2" fmla="*/ 0 h 2752286"/>
                <a:gd name="connsiteX3" fmla="*/ 3962400 w 5011574"/>
                <a:gd name="connsiteY3" fmla="*/ 244929 h 2752286"/>
                <a:gd name="connsiteX4" fmla="*/ 4346121 w 5011574"/>
                <a:gd name="connsiteY4" fmla="*/ 729343 h 2752286"/>
                <a:gd name="connsiteX5" fmla="*/ 4343400 w 5011574"/>
                <a:gd name="connsiteY5" fmla="*/ 963386 h 2752286"/>
                <a:gd name="connsiteX6" fmla="*/ 4370614 w 5011574"/>
                <a:gd name="connsiteY6" fmla="*/ 887186 h 2752286"/>
                <a:gd name="connsiteX7" fmla="*/ 4340678 w 5011574"/>
                <a:gd name="connsiteY7" fmla="*/ 302079 h 2752286"/>
                <a:gd name="connsiteX8" fmla="*/ 4408608 w 5011574"/>
                <a:gd name="connsiteY8" fmla="*/ 44076 h 2752286"/>
                <a:gd name="connsiteX9" fmla="*/ 4679665 w 5011574"/>
                <a:gd name="connsiteY9" fmla="*/ 259834 h 2752286"/>
                <a:gd name="connsiteX10" fmla="*/ 5001560 w 5011574"/>
                <a:gd name="connsiteY10" fmla="*/ 824595 h 2752286"/>
                <a:gd name="connsiteX11" fmla="*/ 5011574 w 5011574"/>
                <a:gd name="connsiteY11" fmla="*/ 1645294 h 2752286"/>
                <a:gd name="connsiteX12" fmla="*/ 4871464 w 5011574"/>
                <a:gd name="connsiteY12" fmla="*/ 1840027 h 2752286"/>
                <a:gd name="connsiteX13" fmla="*/ 4267965 w 5011574"/>
                <a:gd name="connsiteY13" fmla="*/ 2357205 h 2752286"/>
                <a:gd name="connsiteX14" fmla="*/ 3696996 w 5011574"/>
                <a:gd name="connsiteY14" fmla="*/ 2671805 h 2752286"/>
                <a:gd name="connsiteX15" fmla="*/ 3336276 w 5011574"/>
                <a:gd name="connsiteY15" fmla="*/ 2719372 h 2752286"/>
                <a:gd name="connsiteX16" fmla="*/ 3172627 w 5011574"/>
                <a:gd name="connsiteY16" fmla="*/ 2752286 h 2752286"/>
                <a:gd name="connsiteX17" fmla="*/ 2393164 w 5011574"/>
                <a:gd name="connsiteY17" fmla="*/ 2388023 h 2752286"/>
                <a:gd name="connsiteX18" fmla="*/ 1148443 w 5011574"/>
                <a:gd name="connsiteY18" fmla="*/ 1641022 h 2752286"/>
                <a:gd name="connsiteX19" fmla="*/ 810986 w 5011574"/>
                <a:gd name="connsiteY19" fmla="*/ 1684565 h 2752286"/>
                <a:gd name="connsiteX20" fmla="*/ 421821 w 5011574"/>
                <a:gd name="connsiteY20" fmla="*/ 2035629 h 2752286"/>
                <a:gd name="connsiteX21" fmla="*/ 38100 w 5011574"/>
                <a:gd name="connsiteY21" fmla="*/ 1921329 h 2752286"/>
                <a:gd name="connsiteX22" fmla="*/ 32657 w 5011574"/>
                <a:gd name="connsiteY22" fmla="*/ 1741715 h 2752286"/>
                <a:gd name="connsiteX23" fmla="*/ 24493 w 5011574"/>
                <a:gd name="connsiteY23" fmla="*/ 1521279 h 2752286"/>
                <a:gd name="connsiteX24" fmla="*/ 16328 w 5011574"/>
                <a:gd name="connsiteY24" fmla="*/ 1257300 h 2752286"/>
                <a:gd name="connsiteX25" fmla="*/ 0 w 5011574"/>
                <a:gd name="connsiteY25" fmla="*/ 781050 h 2752286"/>
                <a:gd name="connsiteX26" fmla="*/ 168728 w 5011574"/>
                <a:gd name="connsiteY26" fmla="*/ 688522 h 2752286"/>
                <a:gd name="connsiteX27" fmla="*/ 171450 w 5011574"/>
                <a:gd name="connsiteY27" fmla="*/ 653143 h 2752286"/>
                <a:gd name="connsiteX28" fmla="*/ 381000 w 5011574"/>
                <a:gd name="connsiteY28" fmla="*/ 642258 h 2752286"/>
                <a:gd name="connsiteX29" fmla="*/ 1020536 w 5011574"/>
                <a:gd name="connsiteY29" fmla="*/ 1072243 h 2752286"/>
                <a:gd name="connsiteX30" fmla="*/ 1132114 w 5011574"/>
                <a:gd name="connsiteY30" fmla="*/ 1085850 h 2752286"/>
                <a:gd name="connsiteX31" fmla="*/ 1357993 w 5011574"/>
                <a:gd name="connsiteY31" fmla="*/ 816429 h 2752286"/>
                <a:gd name="connsiteX32" fmla="*/ 1355271 w 5011574"/>
                <a:gd name="connsiteY32" fmla="*/ 696686 h 2752286"/>
                <a:gd name="connsiteX33" fmla="*/ 1325336 w 5011574"/>
                <a:gd name="connsiteY33" fmla="*/ 345622 h 2752286"/>
                <a:gd name="connsiteX34" fmla="*/ 1268487 w 5011574"/>
                <a:gd name="connsiteY34" fmla="*/ 262755 h 2752286"/>
                <a:gd name="connsiteX35" fmla="*/ 1639648 w 5011574"/>
                <a:gd name="connsiteY35" fmla="*/ 26186 h 2752286"/>
                <a:gd name="connsiteX36" fmla="*/ 1937977 w 5011574"/>
                <a:gd name="connsiteY36" fmla="*/ 202991 h 2752286"/>
                <a:gd name="connsiteX37" fmla="*/ 2082558 w 5011574"/>
                <a:gd name="connsiteY37" fmla="*/ 298436 h 2752286"/>
                <a:gd name="connsiteX38" fmla="*/ 2198914 w 5011574"/>
                <a:gd name="connsiteY38" fmla="*/ 420279 h 2752286"/>
                <a:gd name="connsiteX0" fmla="*/ 2198914 w 5011574"/>
                <a:gd name="connsiteY0" fmla="*/ 420279 h 2801460"/>
                <a:gd name="connsiteX1" fmla="*/ 3001736 w 5011574"/>
                <a:gd name="connsiteY1" fmla="*/ 32658 h 2801460"/>
                <a:gd name="connsiteX2" fmla="*/ 3559628 w 5011574"/>
                <a:gd name="connsiteY2" fmla="*/ 0 h 2801460"/>
                <a:gd name="connsiteX3" fmla="*/ 3962400 w 5011574"/>
                <a:gd name="connsiteY3" fmla="*/ 244929 h 2801460"/>
                <a:gd name="connsiteX4" fmla="*/ 4346121 w 5011574"/>
                <a:gd name="connsiteY4" fmla="*/ 729343 h 2801460"/>
                <a:gd name="connsiteX5" fmla="*/ 4343400 w 5011574"/>
                <a:gd name="connsiteY5" fmla="*/ 963386 h 2801460"/>
                <a:gd name="connsiteX6" fmla="*/ 4370614 w 5011574"/>
                <a:gd name="connsiteY6" fmla="*/ 887186 h 2801460"/>
                <a:gd name="connsiteX7" fmla="*/ 4340678 w 5011574"/>
                <a:gd name="connsiteY7" fmla="*/ 302079 h 2801460"/>
                <a:gd name="connsiteX8" fmla="*/ 4408608 w 5011574"/>
                <a:gd name="connsiteY8" fmla="*/ 44076 h 2801460"/>
                <a:gd name="connsiteX9" fmla="*/ 4679665 w 5011574"/>
                <a:gd name="connsiteY9" fmla="*/ 259834 h 2801460"/>
                <a:gd name="connsiteX10" fmla="*/ 5001560 w 5011574"/>
                <a:gd name="connsiteY10" fmla="*/ 824595 h 2801460"/>
                <a:gd name="connsiteX11" fmla="*/ 5011574 w 5011574"/>
                <a:gd name="connsiteY11" fmla="*/ 1645294 h 2801460"/>
                <a:gd name="connsiteX12" fmla="*/ 4871464 w 5011574"/>
                <a:gd name="connsiteY12" fmla="*/ 1840027 h 2801460"/>
                <a:gd name="connsiteX13" fmla="*/ 4267965 w 5011574"/>
                <a:gd name="connsiteY13" fmla="*/ 2357205 h 2801460"/>
                <a:gd name="connsiteX14" fmla="*/ 3696996 w 5011574"/>
                <a:gd name="connsiteY14" fmla="*/ 2671805 h 2801460"/>
                <a:gd name="connsiteX15" fmla="*/ 3298389 w 5011574"/>
                <a:gd name="connsiteY15" fmla="*/ 2801460 h 2801460"/>
                <a:gd name="connsiteX16" fmla="*/ 3172627 w 5011574"/>
                <a:gd name="connsiteY16" fmla="*/ 2752286 h 2801460"/>
                <a:gd name="connsiteX17" fmla="*/ 2393164 w 5011574"/>
                <a:gd name="connsiteY17" fmla="*/ 2388023 h 2801460"/>
                <a:gd name="connsiteX18" fmla="*/ 1148443 w 5011574"/>
                <a:gd name="connsiteY18" fmla="*/ 1641022 h 2801460"/>
                <a:gd name="connsiteX19" fmla="*/ 810986 w 5011574"/>
                <a:gd name="connsiteY19" fmla="*/ 1684565 h 2801460"/>
                <a:gd name="connsiteX20" fmla="*/ 421821 w 5011574"/>
                <a:gd name="connsiteY20" fmla="*/ 2035629 h 2801460"/>
                <a:gd name="connsiteX21" fmla="*/ 38100 w 5011574"/>
                <a:gd name="connsiteY21" fmla="*/ 1921329 h 2801460"/>
                <a:gd name="connsiteX22" fmla="*/ 32657 w 5011574"/>
                <a:gd name="connsiteY22" fmla="*/ 1741715 h 2801460"/>
                <a:gd name="connsiteX23" fmla="*/ 24493 w 5011574"/>
                <a:gd name="connsiteY23" fmla="*/ 1521279 h 2801460"/>
                <a:gd name="connsiteX24" fmla="*/ 16328 w 5011574"/>
                <a:gd name="connsiteY24" fmla="*/ 1257300 h 2801460"/>
                <a:gd name="connsiteX25" fmla="*/ 0 w 5011574"/>
                <a:gd name="connsiteY25" fmla="*/ 781050 h 2801460"/>
                <a:gd name="connsiteX26" fmla="*/ 168728 w 5011574"/>
                <a:gd name="connsiteY26" fmla="*/ 688522 h 2801460"/>
                <a:gd name="connsiteX27" fmla="*/ 171450 w 5011574"/>
                <a:gd name="connsiteY27" fmla="*/ 653143 h 2801460"/>
                <a:gd name="connsiteX28" fmla="*/ 381000 w 5011574"/>
                <a:gd name="connsiteY28" fmla="*/ 642258 h 2801460"/>
                <a:gd name="connsiteX29" fmla="*/ 1020536 w 5011574"/>
                <a:gd name="connsiteY29" fmla="*/ 1072243 h 2801460"/>
                <a:gd name="connsiteX30" fmla="*/ 1132114 w 5011574"/>
                <a:gd name="connsiteY30" fmla="*/ 1085850 h 2801460"/>
                <a:gd name="connsiteX31" fmla="*/ 1357993 w 5011574"/>
                <a:gd name="connsiteY31" fmla="*/ 816429 h 2801460"/>
                <a:gd name="connsiteX32" fmla="*/ 1355271 w 5011574"/>
                <a:gd name="connsiteY32" fmla="*/ 696686 h 2801460"/>
                <a:gd name="connsiteX33" fmla="*/ 1325336 w 5011574"/>
                <a:gd name="connsiteY33" fmla="*/ 345622 h 2801460"/>
                <a:gd name="connsiteX34" fmla="*/ 1268487 w 5011574"/>
                <a:gd name="connsiteY34" fmla="*/ 262755 h 2801460"/>
                <a:gd name="connsiteX35" fmla="*/ 1639648 w 5011574"/>
                <a:gd name="connsiteY35" fmla="*/ 26186 h 2801460"/>
                <a:gd name="connsiteX36" fmla="*/ 1937977 w 5011574"/>
                <a:gd name="connsiteY36" fmla="*/ 202991 h 2801460"/>
                <a:gd name="connsiteX37" fmla="*/ 2082558 w 5011574"/>
                <a:gd name="connsiteY37" fmla="*/ 298436 h 2801460"/>
                <a:gd name="connsiteX38" fmla="*/ 2198914 w 5011574"/>
                <a:gd name="connsiteY38" fmla="*/ 420279 h 2801460"/>
                <a:gd name="connsiteX0" fmla="*/ 2198914 w 5011574"/>
                <a:gd name="connsiteY0" fmla="*/ 420279 h 2801460"/>
                <a:gd name="connsiteX1" fmla="*/ 3001736 w 5011574"/>
                <a:gd name="connsiteY1" fmla="*/ 32658 h 2801460"/>
                <a:gd name="connsiteX2" fmla="*/ 3559628 w 5011574"/>
                <a:gd name="connsiteY2" fmla="*/ 0 h 2801460"/>
                <a:gd name="connsiteX3" fmla="*/ 3962400 w 5011574"/>
                <a:gd name="connsiteY3" fmla="*/ 244929 h 2801460"/>
                <a:gd name="connsiteX4" fmla="*/ 4346121 w 5011574"/>
                <a:gd name="connsiteY4" fmla="*/ 729343 h 2801460"/>
                <a:gd name="connsiteX5" fmla="*/ 4343400 w 5011574"/>
                <a:gd name="connsiteY5" fmla="*/ 963386 h 2801460"/>
                <a:gd name="connsiteX6" fmla="*/ 4370614 w 5011574"/>
                <a:gd name="connsiteY6" fmla="*/ 887186 h 2801460"/>
                <a:gd name="connsiteX7" fmla="*/ 4340678 w 5011574"/>
                <a:gd name="connsiteY7" fmla="*/ 302079 h 2801460"/>
                <a:gd name="connsiteX8" fmla="*/ 4408608 w 5011574"/>
                <a:gd name="connsiteY8" fmla="*/ 44076 h 2801460"/>
                <a:gd name="connsiteX9" fmla="*/ 4679665 w 5011574"/>
                <a:gd name="connsiteY9" fmla="*/ 259834 h 2801460"/>
                <a:gd name="connsiteX10" fmla="*/ 5001560 w 5011574"/>
                <a:gd name="connsiteY10" fmla="*/ 824595 h 2801460"/>
                <a:gd name="connsiteX11" fmla="*/ 5011574 w 5011574"/>
                <a:gd name="connsiteY11" fmla="*/ 1645294 h 2801460"/>
                <a:gd name="connsiteX12" fmla="*/ 4871464 w 5011574"/>
                <a:gd name="connsiteY12" fmla="*/ 1840027 h 2801460"/>
                <a:gd name="connsiteX13" fmla="*/ 4267965 w 5011574"/>
                <a:gd name="connsiteY13" fmla="*/ 2357205 h 2801460"/>
                <a:gd name="connsiteX14" fmla="*/ 3696996 w 5011574"/>
                <a:gd name="connsiteY14" fmla="*/ 2671805 h 2801460"/>
                <a:gd name="connsiteX15" fmla="*/ 3298389 w 5011574"/>
                <a:gd name="connsiteY15" fmla="*/ 2801460 h 2801460"/>
                <a:gd name="connsiteX16" fmla="*/ 3058964 w 5011574"/>
                <a:gd name="connsiteY16" fmla="*/ 2777544 h 2801460"/>
                <a:gd name="connsiteX17" fmla="*/ 2393164 w 5011574"/>
                <a:gd name="connsiteY17" fmla="*/ 2388023 h 2801460"/>
                <a:gd name="connsiteX18" fmla="*/ 1148443 w 5011574"/>
                <a:gd name="connsiteY18" fmla="*/ 1641022 h 2801460"/>
                <a:gd name="connsiteX19" fmla="*/ 810986 w 5011574"/>
                <a:gd name="connsiteY19" fmla="*/ 1684565 h 2801460"/>
                <a:gd name="connsiteX20" fmla="*/ 421821 w 5011574"/>
                <a:gd name="connsiteY20" fmla="*/ 2035629 h 2801460"/>
                <a:gd name="connsiteX21" fmla="*/ 38100 w 5011574"/>
                <a:gd name="connsiteY21" fmla="*/ 1921329 h 2801460"/>
                <a:gd name="connsiteX22" fmla="*/ 32657 w 5011574"/>
                <a:gd name="connsiteY22" fmla="*/ 1741715 h 2801460"/>
                <a:gd name="connsiteX23" fmla="*/ 24493 w 5011574"/>
                <a:gd name="connsiteY23" fmla="*/ 1521279 h 2801460"/>
                <a:gd name="connsiteX24" fmla="*/ 16328 w 5011574"/>
                <a:gd name="connsiteY24" fmla="*/ 1257300 h 2801460"/>
                <a:gd name="connsiteX25" fmla="*/ 0 w 5011574"/>
                <a:gd name="connsiteY25" fmla="*/ 781050 h 2801460"/>
                <a:gd name="connsiteX26" fmla="*/ 168728 w 5011574"/>
                <a:gd name="connsiteY26" fmla="*/ 688522 h 2801460"/>
                <a:gd name="connsiteX27" fmla="*/ 171450 w 5011574"/>
                <a:gd name="connsiteY27" fmla="*/ 653143 h 2801460"/>
                <a:gd name="connsiteX28" fmla="*/ 381000 w 5011574"/>
                <a:gd name="connsiteY28" fmla="*/ 642258 h 2801460"/>
                <a:gd name="connsiteX29" fmla="*/ 1020536 w 5011574"/>
                <a:gd name="connsiteY29" fmla="*/ 1072243 h 2801460"/>
                <a:gd name="connsiteX30" fmla="*/ 1132114 w 5011574"/>
                <a:gd name="connsiteY30" fmla="*/ 1085850 h 2801460"/>
                <a:gd name="connsiteX31" fmla="*/ 1357993 w 5011574"/>
                <a:gd name="connsiteY31" fmla="*/ 816429 h 2801460"/>
                <a:gd name="connsiteX32" fmla="*/ 1355271 w 5011574"/>
                <a:gd name="connsiteY32" fmla="*/ 696686 h 2801460"/>
                <a:gd name="connsiteX33" fmla="*/ 1325336 w 5011574"/>
                <a:gd name="connsiteY33" fmla="*/ 345622 h 2801460"/>
                <a:gd name="connsiteX34" fmla="*/ 1268487 w 5011574"/>
                <a:gd name="connsiteY34" fmla="*/ 262755 h 2801460"/>
                <a:gd name="connsiteX35" fmla="*/ 1639648 w 5011574"/>
                <a:gd name="connsiteY35" fmla="*/ 26186 h 2801460"/>
                <a:gd name="connsiteX36" fmla="*/ 1937977 w 5011574"/>
                <a:gd name="connsiteY36" fmla="*/ 202991 h 2801460"/>
                <a:gd name="connsiteX37" fmla="*/ 2082558 w 5011574"/>
                <a:gd name="connsiteY37" fmla="*/ 298436 h 2801460"/>
                <a:gd name="connsiteX38" fmla="*/ 2198914 w 5011574"/>
                <a:gd name="connsiteY38" fmla="*/ 420279 h 2801460"/>
                <a:gd name="connsiteX0" fmla="*/ 2198914 w 5011574"/>
                <a:gd name="connsiteY0" fmla="*/ 420279 h 2801460"/>
                <a:gd name="connsiteX1" fmla="*/ 3001736 w 5011574"/>
                <a:gd name="connsiteY1" fmla="*/ 32658 h 2801460"/>
                <a:gd name="connsiteX2" fmla="*/ 3559628 w 5011574"/>
                <a:gd name="connsiteY2" fmla="*/ 0 h 2801460"/>
                <a:gd name="connsiteX3" fmla="*/ 3962400 w 5011574"/>
                <a:gd name="connsiteY3" fmla="*/ 244929 h 2801460"/>
                <a:gd name="connsiteX4" fmla="*/ 4346121 w 5011574"/>
                <a:gd name="connsiteY4" fmla="*/ 729343 h 2801460"/>
                <a:gd name="connsiteX5" fmla="*/ 4343400 w 5011574"/>
                <a:gd name="connsiteY5" fmla="*/ 963386 h 2801460"/>
                <a:gd name="connsiteX6" fmla="*/ 4370614 w 5011574"/>
                <a:gd name="connsiteY6" fmla="*/ 887186 h 2801460"/>
                <a:gd name="connsiteX7" fmla="*/ 4340678 w 5011574"/>
                <a:gd name="connsiteY7" fmla="*/ 302079 h 2801460"/>
                <a:gd name="connsiteX8" fmla="*/ 4408608 w 5011574"/>
                <a:gd name="connsiteY8" fmla="*/ 44076 h 2801460"/>
                <a:gd name="connsiteX9" fmla="*/ 4679665 w 5011574"/>
                <a:gd name="connsiteY9" fmla="*/ 259834 h 2801460"/>
                <a:gd name="connsiteX10" fmla="*/ 5001560 w 5011574"/>
                <a:gd name="connsiteY10" fmla="*/ 824595 h 2801460"/>
                <a:gd name="connsiteX11" fmla="*/ 5011574 w 5011574"/>
                <a:gd name="connsiteY11" fmla="*/ 1645294 h 2801460"/>
                <a:gd name="connsiteX12" fmla="*/ 4871464 w 5011574"/>
                <a:gd name="connsiteY12" fmla="*/ 1840027 h 2801460"/>
                <a:gd name="connsiteX13" fmla="*/ 4267965 w 5011574"/>
                <a:gd name="connsiteY13" fmla="*/ 2357205 h 2801460"/>
                <a:gd name="connsiteX14" fmla="*/ 3696996 w 5011574"/>
                <a:gd name="connsiteY14" fmla="*/ 2671805 h 2801460"/>
                <a:gd name="connsiteX15" fmla="*/ 3298389 w 5011574"/>
                <a:gd name="connsiteY15" fmla="*/ 2801460 h 2801460"/>
                <a:gd name="connsiteX16" fmla="*/ 3058964 w 5011574"/>
                <a:gd name="connsiteY16" fmla="*/ 2777544 h 2801460"/>
                <a:gd name="connsiteX17" fmla="*/ 2159527 w 5011574"/>
                <a:gd name="connsiteY17" fmla="*/ 2337506 h 2801460"/>
                <a:gd name="connsiteX18" fmla="*/ 1148443 w 5011574"/>
                <a:gd name="connsiteY18" fmla="*/ 1641022 h 2801460"/>
                <a:gd name="connsiteX19" fmla="*/ 810986 w 5011574"/>
                <a:gd name="connsiteY19" fmla="*/ 1684565 h 2801460"/>
                <a:gd name="connsiteX20" fmla="*/ 421821 w 5011574"/>
                <a:gd name="connsiteY20" fmla="*/ 2035629 h 2801460"/>
                <a:gd name="connsiteX21" fmla="*/ 38100 w 5011574"/>
                <a:gd name="connsiteY21" fmla="*/ 1921329 h 2801460"/>
                <a:gd name="connsiteX22" fmla="*/ 32657 w 5011574"/>
                <a:gd name="connsiteY22" fmla="*/ 1741715 h 2801460"/>
                <a:gd name="connsiteX23" fmla="*/ 24493 w 5011574"/>
                <a:gd name="connsiteY23" fmla="*/ 1521279 h 2801460"/>
                <a:gd name="connsiteX24" fmla="*/ 16328 w 5011574"/>
                <a:gd name="connsiteY24" fmla="*/ 1257300 h 2801460"/>
                <a:gd name="connsiteX25" fmla="*/ 0 w 5011574"/>
                <a:gd name="connsiteY25" fmla="*/ 781050 h 2801460"/>
                <a:gd name="connsiteX26" fmla="*/ 168728 w 5011574"/>
                <a:gd name="connsiteY26" fmla="*/ 688522 h 2801460"/>
                <a:gd name="connsiteX27" fmla="*/ 171450 w 5011574"/>
                <a:gd name="connsiteY27" fmla="*/ 653143 h 2801460"/>
                <a:gd name="connsiteX28" fmla="*/ 381000 w 5011574"/>
                <a:gd name="connsiteY28" fmla="*/ 642258 h 2801460"/>
                <a:gd name="connsiteX29" fmla="*/ 1020536 w 5011574"/>
                <a:gd name="connsiteY29" fmla="*/ 1072243 h 2801460"/>
                <a:gd name="connsiteX30" fmla="*/ 1132114 w 5011574"/>
                <a:gd name="connsiteY30" fmla="*/ 1085850 h 2801460"/>
                <a:gd name="connsiteX31" fmla="*/ 1357993 w 5011574"/>
                <a:gd name="connsiteY31" fmla="*/ 816429 h 2801460"/>
                <a:gd name="connsiteX32" fmla="*/ 1355271 w 5011574"/>
                <a:gd name="connsiteY32" fmla="*/ 696686 h 2801460"/>
                <a:gd name="connsiteX33" fmla="*/ 1325336 w 5011574"/>
                <a:gd name="connsiteY33" fmla="*/ 345622 h 2801460"/>
                <a:gd name="connsiteX34" fmla="*/ 1268487 w 5011574"/>
                <a:gd name="connsiteY34" fmla="*/ 262755 h 2801460"/>
                <a:gd name="connsiteX35" fmla="*/ 1639648 w 5011574"/>
                <a:gd name="connsiteY35" fmla="*/ 26186 h 2801460"/>
                <a:gd name="connsiteX36" fmla="*/ 1937977 w 5011574"/>
                <a:gd name="connsiteY36" fmla="*/ 202991 h 2801460"/>
                <a:gd name="connsiteX37" fmla="*/ 2082558 w 5011574"/>
                <a:gd name="connsiteY37" fmla="*/ 298436 h 2801460"/>
                <a:gd name="connsiteX38" fmla="*/ 2198914 w 5011574"/>
                <a:gd name="connsiteY38" fmla="*/ 420279 h 2801460"/>
                <a:gd name="connsiteX0" fmla="*/ 2198914 w 5011574"/>
                <a:gd name="connsiteY0" fmla="*/ 420279 h 2801460"/>
                <a:gd name="connsiteX1" fmla="*/ 3001736 w 5011574"/>
                <a:gd name="connsiteY1" fmla="*/ 32658 h 2801460"/>
                <a:gd name="connsiteX2" fmla="*/ 3559628 w 5011574"/>
                <a:gd name="connsiteY2" fmla="*/ 0 h 2801460"/>
                <a:gd name="connsiteX3" fmla="*/ 3962400 w 5011574"/>
                <a:gd name="connsiteY3" fmla="*/ 244929 h 2801460"/>
                <a:gd name="connsiteX4" fmla="*/ 4346121 w 5011574"/>
                <a:gd name="connsiteY4" fmla="*/ 729343 h 2801460"/>
                <a:gd name="connsiteX5" fmla="*/ 4343400 w 5011574"/>
                <a:gd name="connsiteY5" fmla="*/ 963386 h 2801460"/>
                <a:gd name="connsiteX6" fmla="*/ 4370614 w 5011574"/>
                <a:gd name="connsiteY6" fmla="*/ 887186 h 2801460"/>
                <a:gd name="connsiteX7" fmla="*/ 4340678 w 5011574"/>
                <a:gd name="connsiteY7" fmla="*/ 302079 h 2801460"/>
                <a:gd name="connsiteX8" fmla="*/ 4408608 w 5011574"/>
                <a:gd name="connsiteY8" fmla="*/ 44076 h 2801460"/>
                <a:gd name="connsiteX9" fmla="*/ 4679665 w 5011574"/>
                <a:gd name="connsiteY9" fmla="*/ 259834 h 2801460"/>
                <a:gd name="connsiteX10" fmla="*/ 5001560 w 5011574"/>
                <a:gd name="connsiteY10" fmla="*/ 824595 h 2801460"/>
                <a:gd name="connsiteX11" fmla="*/ 5011574 w 5011574"/>
                <a:gd name="connsiteY11" fmla="*/ 1645294 h 2801460"/>
                <a:gd name="connsiteX12" fmla="*/ 4871464 w 5011574"/>
                <a:gd name="connsiteY12" fmla="*/ 1840027 h 2801460"/>
                <a:gd name="connsiteX13" fmla="*/ 4267965 w 5011574"/>
                <a:gd name="connsiteY13" fmla="*/ 2357205 h 2801460"/>
                <a:gd name="connsiteX14" fmla="*/ 3696996 w 5011574"/>
                <a:gd name="connsiteY14" fmla="*/ 2671805 h 2801460"/>
                <a:gd name="connsiteX15" fmla="*/ 3298389 w 5011574"/>
                <a:gd name="connsiteY15" fmla="*/ 2801460 h 2801460"/>
                <a:gd name="connsiteX16" fmla="*/ 3058964 w 5011574"/>
                <a:gd name="connsiteY16" fmla="*/ 2777544 h 2801460"/>
                <a:gd name="connsiteX17" fmla="*/ 2159527 w 5011574"/>
                <a:gd name="connsiteY17" fmla="*/ 2337506 h 2801460"/>
                <a:gd name="connsiteX18" fmla="*/ 1180017 w 5011574"/>
                <a:gd name="connsiteY18" fmla="*/ 1704167 h 2801460"/>
                <a:gd name="connsiteX19" fmla="*/ 810986 w 5011574"/>
                <a:gd name="connsiteY19" fmla="*/ 1684565 h 2801460"/>
                <a:gd name="connsiteX20" fmla="*/ 421821 w 5011574"/>
                <a:gd name="connsiteY20" fmla="*/ 2035629 h 2801460"/>
                <a:gd name="connsiteX21" fmla="*/ 38100 w 5011574"/>
                <a:gd name="connsiteY21" fmla="*/ 1921329 h 2801460"/>
                <a:gd name="connsiteX22" fmla="*/ 32657 w 5011574"/>
                <a:gd name="connsiteY22" fmla="*/ 1741715 h 2801460"/>
                <a:gd name="connsiteX23" fmla="*/ 24493 w 5011574"/>
                <a:gd name="connsiteY23" fmla="*/ 1521279 h 2801460"/>
                <a:gd name="connsiteX24" fmla="*/ 16328 w 5011574"/>
                <a:gd name="connsiteY24" fmla="*/ 1257300 h 2801460"/>
                <a:gd name="connsiteX25" fmla="*/ 0 w 5011574"/>
                <a:gd name="connsiteY25" fmla="*/ 781050 h 2801460"/>
                <a:gd name="connsiteX26" fmla="*/ 168728 w 5011574"/>
                <a:gd name="connsiteY26" fmla="*/ 688522 h 2801460"/>
                <a:gd name="connsiteX27" fmla="*/ 171450 w 5011574"/>
                <a:gd name="connsiteY27" fmla="*/ 653143 h 2801460"/>
                <a:gd name="connsiteX28" fmla="*/ 381000 w 5011574"/>
                <a:gd name="connsiteY28" fmla="*/ 642258 h 2801460"/>
                <a:gd name="connsiteX29" fmla="*/ 1020536 w 5011574"/>
                <a:gd name="connsiteY29" fmla="*/ 1072243 h 2801460"/>
                <a:gd name="connsiteX30" fmla="*/ 1132114 w 5011574"/>
                <a:gd name="connsiteY30" fmla="*/ 1085850 h 2801460"/>
                <a:gd name="connsiteX31" fmla="*/ 1357993 w 5011574"/>
                <a:gd name="connsiteY31" fmla="*/ 816429 h 2801460"/>
                <a:gd name="connsiteX32" fmla="*/ 1355271 w 5011574"/>
                <a:gd name="connsiteY32" fmla="*/ 696686 h 2801460"/>
                <a:gd name="connsiteX33" fmla="*/ 1325336 w 5011574"/>
                <a:gd name="connsiteY33" fmla="*/ 345622 h 2801460"/>
                <a:gd name="connsiteX34" fmla="*/ 1268487 w 5011574"/>
                <a:gd name="connsiteY34" fmla="*/ 262755 h 2801460"/>
                <a:gd name="connsiteX35" fmla="*/ 1639648 w 5011574"/>
                <a:gd name="connsiteY35" fmla="*/ 26186 h 2801460"/>
                <a:gd name="connsiteX36" fmla="*/ 1937977 w 5011574"/>
                <a:gd name="connsiteY36" fmla="*/ 202991 h 2801460"/>
                <a:gd name="connsiteX37" fmla="*/ 2082558 w 5011574"/>
                <a:gd name="connsiteY37" fmla="*/ 298436 h 2801460"/>
                <a:gd name="connsiteX38" fmla="*/ 2198914 w 5011574"/>
                <a:gd name="connsiteY38" fmla="*/ 420279 h 2801460"/>
                <a:gd name="connsiteX0" fmla="*/ 2198914 w 5011574"/>
                <a:gd name="connsiteY0" fmla="*/ 420279 h 2801460"/>
                <a:gd name="connsiteX1" fmla="*/ 3001736 w 5011574"/>
                <a:gd name="connsiteY1" fmla="*/ 32658 h 2801460"/>
                <a:gd name="connsiteX2" fmla="*/ 3559628 w 5011574"/>
                <a:gd name="connsiteY2" fmla="*/ 0 h 2801460"/>
                <a:gd name="connsiteX3" fmla="*/ 3962400 w 5011574"/>
                <a:gd name="connsiteY3" fmla="*/ 244929 h 2801460"/>
                <a:gd name="connsiteX4" fmla="*/ 4346121 w 5011574"/>
                <a:gd name="connsiteY4" fmla="*/ 729343 h 2801460"/>
                <a:gd name="connsiteX5" fmla="*/ 4343400 w 5011574"/>
                <a:gd name="connsiteY5" fmla="*/ 963386 h 2801460"/>
                <a:gd name="connsiteX6" fmla="*/ 4370614 w 5011574"/>
                <a:gd name="connsiteY6" fmla="*/ 887186 h 2801460"/>
                <a:gd name="connsiteX7" fmla="*/ 4340678 w 5011574"/>
                <a:gd name="connsiteY7" fmla="*/ 302079 h 2801460"/>
                <a:gd name="connsiteX8" fmla="*/ 4408608 w 5011574"/>
                <a:gd name="connsiteY8" fmla="*/ 44076 h 2801460"/>
                <a:gd name="connsiteX9" fmla="*/ 4679665 w 5011574"/>
                <a:gd name="connsiteY9" fmla="*/ 259834 h 2801460"/>
                <a:gd name="connsiteX10" fmla="*/ 5001560 w 5011574"/>
                <a:gd name="connsiteY10" fmla="*/ 824595 h 2801460"/>
                <a:gd name="connsiteX11" fmla="*/ 5011574 w 5011574"/>
                <a:gd name="connsiteY11" fmla="*/ 1645294 h 2801460"/>
                <a:gd name="connsiteX12" fmla="*/ 4871464 w 5011574"/>
                <a:gd name="connsiteY12" fmla="*/ 1840027 h 2801460"/>
                <a:gd name="connsiteX13" fmla="*/ 4267965 w 5011574"/>
                <a:gd name="connsiteY13" fmla="*/ 2357205 h 2801460"/>
                <a:gd name="connsiteX14" fmla="*/ 3696996 w 5011574"/>
                <a:gd name="connsiteY14" fmla="*/ 2671805 h 2801460"/>
                <a:gd name="connsiteX15" fmla="*/ 3298389 w 5011574"/>
                <a:gd name="connsiteY15" fmla="*/ 2801460 h 2801460"/>
                <a:gd name="connsiteX16" fmla="*/ 3058964 w 5011574"/>
                <a:gd name="connsiteY16" fmla="*/ 2777544 h 2801460"/>
                <a:gd name="connsiteX17" fmla="*/ 2159527 w 5011574"/>
                <a:gd name="connsiteY17" fmla="*/ 2337506 h 2801460"/>
                <a:gd name="connsiteX18" fmla="*/ 1180017 w 5011574"/>
                <a:gd name="connsiteY18" fmla="*/ 1704167 h 2801460"/>
                <a:gd name="connsiteX19" fmla="*/ 810987 w 5011574"/>
                <a:gd name="connsiteY19" fmla="*/ 1722451 h 2801460"/>
                <a:gd name="connsiteX20" fmla="*/ 421821 w 5011574"/>
                <a:gd name="connsiteY20" fmla="*/ 2035629 h 2801460"/>
                <a:gd name="connsiteX21" fmla="*/ 38100 w 5011574"/>
                <a:gd name="connsiteY21" fmla="*/ 1921329 h 2801460"/>
                <a:gd name="connsiteX22" fmla="*/ 32657 w 5011574"/>
                <a:gd name="connsiteY22" fmla="*/ 1741715 h 2801460"/>
                <a:gd name="connsiteX23" fmla="*/ 24493 w 5011574"/>
                <a:gd name="connsiteY23" fmla="*/ 1521279 h 2801460"/>
                <a:gd name="connsiteX24" fmla="*/ 16328 w 5011574"/>
                <a:gd name="connsiteY24" fmla="*/ 1257300 h 2801460"/>
                <a:gd name="connsiteX25" fmla="*/ 0 w 5011574"/>
                <a:gd name="connsiteY25" fmla="*/ 781050 h 2801460"/>
                <a:gd name="connsiteX26" fmla="*/ 168728 w 5011574"/>
                <a:gd name="connsiteY26" fmla="*/ 688522 h 2801460"/>
                <a:gd name="connsiteX27" fmla="*/ 171450 w 5011574"/>
                <a:gd name="connsiteY27" fmla="*/ 653143 h 2801460"/>
                <a:gd name="connsiteX28" fmla="*/ 381000 w 5011574"/>
                <a:gd name="connsiteY28" fmla="*/ 642258 h 2801460"/>
                <a:gd name="connsiteX29" fmla="*/ 1020536 w 5011574"/>
                <a:gd name="connsiteY29" fmla="*/ 1072243 h 2801460"/>
                <a:gd name="connsiteX30" fmla="*/ 1132114 w 5011574"/>
                <a:gd name="connsiteY30" fmla="*/ 1085850 h 2801460"/>
                <a:gd name="connsiteX31" fmla="*/ 1357993 w 5011574"/>
                <a:gd name="connsiteY31" fmla="*/ 816429 h 2801460"/>
                <a:gd name="connsiteX32" fmla="*/ 1355271 w 5011574"/>
                <a:gd name="connsiteY32" fmla="*/ 696686 h 2801460"/>
                <a:gd name="connsiteX33" fmla="*/ 1325336 w 5011574"/>
                <a:gd name="connsiteY33" fmla="*/ 345622 h 2801460"/>
                <a:gd name="connsiteX34" fmla="*/ 1268487 w 5011574"/>
                <a:gd name="connsiteY34" fmla="*/ 262755 h 2801460"/>
                <a:gd name="connsiteX35" fmla="*/ 1639648 w 5011574"/>
                <a:gd name="connsiteY35" fmla="*/ 26186 h 2801460"/>
                <a:gd name="connsiteX36" fmla="*/ 1937977 w 5011574"/>
                <a:gd name="connsiteY36" fmla="*/ 202991 h 2801460"/>
                <a:gd name="connsiteX37" fmla="*/ 2082558 w 5011574"/>
                <a:gd name="connsiteY37" fmla="*/ 298436 h 2801460"/>
                <a:gd name="connsiteX38" fmla="*/ 2198914 w 5011574"/>
                <a:gd name="connsiteY38" fmla="*/ 420279 h 2801460"/>
                <a:gd name="connsiteX0" fmla="*/ 2198914 w 5011574"/>
                <a:gd name="connsiteY0" fmla="*/ 420279 h 2801460"/>
                <a:gd name="connsiteX1" fmla="*/ 3001736 w 5011574"/>
                <a:gd name="connsiteY1" fmla="*/ 32658 h 2801460"/>
                <a:gd name="connsiteX2" fmla="*/ 3559628 w 5011574"/>
                <a:gd name="connsiteY2" fmla="*/ 0 h 2801460"/>
                <a:gd name="connsiteX3" fmla="*/ 3962400 w 5011574"/>
                <a:gd name="connsiteY3" fmla="*/ 244929 h 2801460"/>
                <a:gd name="connsiteX4" fmla="*/ 4346121 w 5011574"/>
                <a:gd name="connsiteY4" fmla="*/ 729343 h 2801460"/>
                <a:gd name="connsiteX5" fmla="*/ 4343400 w 5011574"/>
                <a:gd name="connsiteY5" fmla="*/ 963386 h 2801460"/>
                <a:gd name="connsiteX6" fmla="*/ 4370614 w 5011574"/>
                <a:gd name="connsiteY6" fmla="*/ 887186 h 2801460"/>
                <a:gd name="connsiteX7" fmla="*/ 4340678 w 5011574"/>
                <a:gd name="connsiteY7" fmla="*/ 302079 h 2801460"/>
                <a:gd name="connsiteX8" fmla="*/ 4408608 w 5011574"/>
                <a:gd name="connsiteY8" fmla="*/ 44076 h 2801460"/>
                <a:gd name="connsiteX9" fmla="*/ 4679665 w 5011574"/>
                <a:gd name="connsiteY9" fmla="*/ 259834 h 2801460"/>
                <a:gd name="connsiteX10" fmla="*/ 5001560 w 5011574"/>
                <a:gd name="connsiteY10" fmla="*/ 824595 h 2801460"/>
                <a:gd name="connsiteX11" fmla="*/ 5011574 w 5011574"/>
                <a:gd name="connsiteY11" fmla="*/ 1645294 h 2801460"/>
                <a:gd name="connsiteX12" fmla="*/ 4871464 w 5011574"/>
                <a:gd name="connsiteY12" fmla="*/ 1840027 h 2801460"/>
                <a:gd name="connsiteX13" fmla="*/ 4267965 w 5011574"/>
                <a:gd name="connsiteY13" fmla="*/ 2357205 h 2801460"/>
                <a:gd name="connsiteX14" fmla="*/ 3696996 w 5011574"/>
                <a:gd name="connsiteY14" fmla="*/ 2671805 h 2801460"/>
                <a:gd name="connsiteX15" fmla="*/ 3298389 w 5011574"/>
                <a:gd name="connsiteY15" fmla="*/ 2801460 h 2801460"/>
                <a:gd name="connsiteX16" fmla="*/ 3058964 w 5011574"/>
                <a:gd name="connsiteY16" fmla="*/ 2777544 h 2801460"/>
                <a:gd name="connsiteX17" fmla="*/ 2159527 w 5011574"/>
                <a:gd name="connsiteY17" fmla="*/ 2337506 h 2801460"/>
                <a:gd name="connsiteX18" fmla="*/ 1180017 w 5011574"/>
                <a:gd name="connsiteY18" fmla="*/ 1704167 h 2801460"/>
                <a:gd name="connsiteX19" fmla="*/ 810987 w 5011574"/>
                <a:gd name="connsiteY19" fmla="*/ 1722451 h 2801460"/>
                <a:gd name="connsiteX20" fmla="*/ 421820 w 5011574"/>
                <a:gd name="connsiteY20" fmla="*/ 2092459 h 2801460"/>
                <a:gd name="connsiteX21" fmla="*/ 38100 w 5011574"/>
                <a:gd name="connsiteY21" fmla="*/ 1921329 h 2801460"/>
                <a:gd name="connsiteX22" fmla="*/ 32657 w 5011574"/>
                <a:gd name="connsiteY22" fmla="*/ 1741715 h 2801460"/>
                <a:gd name="connsiteX23" fmla="*/ 24493 w 5011574"/>
                <a:gd name="connsiteY23" fmla="*/ 1521279 h 2801460"/>
                <a:gd name="connsiteX24" fmla="*/ 16328 w 5011574"/>
                <a:gd name="connsiteY24" fmla="*/ 1257300 h 2801460"/>
                <a:gd name="connsiteX25" fmla="*/ 0 w 5011574"/>
                <a:gd name="connsiteY25" fmla="*/ 781050 h 2801460"/>
                <a:gd name="connsiteX26" fmla="*/ 168728 w 5011574"/>
                <a:gd name="connsiteY26" fmla="*/ 688522 h 2801460"/>
                <a:gd name="connsiteX27" fmla="*/ 171450 w 5011574"/>
                <a:gd name="connsiteY27" fmla="*/ 653143 h 2801460"/>
                <a:gd name="connsiteX28" fmla="*/ 381000 w 5011574"/>
                <a:gd name="connsiteY28" fmla="*/ 642258 h 2801460"/>
                <a:gd name="connsiteX29" fmla="*/ 1020536 w 5011574"/>
                <a:gd name="connsiteY29" fmla="*/ 1072243 h 2801460"/>
                <a:gd name="connsiteX30" fmla="*/ 1132114 w 5011574"/>
                <a:gd name="connsiteY30" fmla="*/ 1085850 h 2801460"/>
                <a:gd name="connsiteX31" fmla="*/ 1357993 w 5011574"/>
                <a:gd name="connsiteY31" fmla="*/ 816429 h 2801460"/>
                <a:gd name="connsiteX32" fmla="*/ 1355271 w 5011574"/>
                <a:gd name="connsiteY32" fmla="*/ 696686 h 2801460"/>
                <a:gd name="connsiteX33" fmla="*/ 1325336 w 5011574"/>
                <a:gd name="connsiteY33" fmla="*/ 345622 h 2801460"/>
                <a:gd name="connsiteX34" fmla="*/ 1268487 w 5011574"/>
                <a:gd name="connsiteY34" fmla="*/ 262755 h 2801460"/>
                <a:gd name="connsiteX35" fmla="*/ 1639648 w 5011574"/>
                <a:gd name="connsiteY35" fmla="*/ 26186 h 2801460"/>
                <a:gd name="connsiteX36" fmla="*/ 1937977 w 5011574"/>
                <a:gd name="connsiteY36" fmla="*/ 202991 h 2801460"/>
                <a:gd name="connsiteX37" fmla="*/ 2082558 w 5011574"/>
                <a:gd name="connsiteY37" fmla="*/ 298436 h 2801460"/>
                <a:gd name="connsiteX38" fmla="*/ 2198914 w 5011574"/>
                <a:gd name="connsiteY38" fmla="*/ 420279 h 2801460"/>
                <a:gd name="connsiteX0" fmla="*/ 2255533 w 5068193"/>
                <a:gd name="connsiteY0" fmla="*/ 420279 h 2801460"/>
                <a:gd name="connsiteX1" fmla="*/ 3058355 w 5068193"/>
                <a:gd name="connsiteY1" fmla="*/ 32658 h 2801460"/>
                <a:gd name="connsiteX2" fmla="*/ 3616247 w 5068193"/>
                <a:gd name="connsiteY2" fmla="*/ 0 h 2801460"/>
                <a:gd name="connsiteX3" fmla="*/ 4019019 w 5068193"/>
                <a:gd name="connsiteY3" fmla="*/ 244929 h 2801460"/>
                <a:gd name="connsiteX4" fmla="*/ 4402740 w 5068193"/>
                <a:gd name="connsiteY4" fmla="*/ 729343 h 2801460"/>
                <a:gd name="connsiteX5" fmla="*/ 4400019 w 5068193"/>
                <a:gd name="connsiteY5" fmla="*/ 963386 h 2801460"/>
                <a:gd name="connsiteX6" fmla="*/ 4427233 w 5068193"/>
                <a:gd name="connsiteY6" fmla="*/ 887186 h 2801460"/>
                <a:gd name="connsiteX7" fmla="*/ 4397297 w 5068193"/>
                <a:gd name="connsiteY7" fmla="*/ 302079 h 2801460"/>
                <a:gd name="connsiteX8" fmla="*/ 4465227 w 5068193"/>
                <a:gd name="connsiteY8" fmla="*/ 44076 h 2801460"/>
                <a:gd name="connsiteX9" fmla="*/ 4736284 w 5068193"/>
                <a:gd name="connsiteY9" fmla="*/ 259834 h 2801460"/>
                <a:gd name="connsiteX10" fmla="*/ 5058179 w 5068193"/>
                <a:gd name="connsiteY10" fmla="*/ 824595 h 2801460"/>
                <a:gd name="connsiteX11" fmla="*/ 5068193 w 5068193"/>
                <a:gd name="connsiteY11" fmla="*/ 1645294 h 2801460"/>
                <a:gd name="connsiteX12" fmla="*/ 4928083 w 5068193"/>
                <a:gd name="connsiteY12" fmla="*/ 1840027 h 2801460"/>
                <a:gd name="connsiteX13" fmla="*/ 4324584 w 5068193"/>
                <a:gd name="connsiteY13" fmla="*/ 2357205 h 2801460"/>
                <a:gd name="connsiteX14" fmla="*/ 3753615 w 5068193"/>
                <a:gd name="connsiteY14" fmla="*/ 2671805 h 2801460"/>
                <a:gd name="connsiteX15" fmla="*/ 3355008 w 5068193"/>
                <a:gd name="connsiteY15" fmla="*/ 2801460 h 2801460"/>
                <a:gd name="connsiteX16" fmla="*/ 3115583 w 5068193"/>
                <a:gd name="connsiteY16" fmla="*/ 2777544 h 2801460"/>
                <a:gd name="connsiteX17" fmla="*/ 2216146 w 5068193"/>
                <a:gd name="connsiteY17" fmla="*/ 2337506 h 2801460"/>
                <a:gd name="connsiteX18" fmla="*/ 1236636 w 5068193"/>
                <a:gd name="connsiteY18" fmla="*/ 1704167 h 2801460"/>
                <a:gd name="connsiteX19" fmla="*/ 867606 w 5068193"/>
                <a:gd name="connsiteY19" fmla="*/ 1722451 h 2801460"/>
                <a:gd name="connsiteX20" fmla="*/ 478439 w 5068193"/>
                <a:gd name="connsiteY20" fmla="*/ 2092459 h 2801460"/>
                <a:gd name="connsiteX21" fmla="*/ 0 w 5068193"/>
                <a:gd name="connsiteY21" fmla="*/ 1946589 h 2801460"/>
                <a:gd name="connsiteX22" fmla="*/ 89276 w 5068193"/>
                <a:gd name="connsiteY22" fmla="*/ 1741715 h 2801460"/>
                <a:gd name="connsiteX23" fmla="*/ 81112 w 5068193"/>
                <a:gd name="connsiteY23" fmla="*/ 1521279 h 2801460"/>
                <a:gd name="connsiteX24" fmla="*/ 72947 w 5068193"/>
                <a:gd name="connsiteY24" fmla="*/ 1257300 h 2801460"/>
                <a:gd name="connsiteX25" fmla="*/ 56619 w 5068193"/>
                <a:gd name="connsiteY25" fmla="*/ 781050 h 2801460"/>
                <a:gd name="connsiteX26" fmla="*/ 225347 w 5068193"/>
                <a:gd name="connsiteY26" fmla="*/ 688522 h 2801460"/>
                <a:gd name="connsiteX27" fmla="*/ 228069 w 5068193"/>
                <a:gd name="connsiteY27" fmla="*/ 653143 h 2801460"/>
                <a:gd name="connsiteX28" fmla="*/ 437619 w 5068193"/>
                <a:gd name="connsiteY28" fmla="*/ 642258 h 2801460"/>
                <a:gd name="connsiteX29" fmla="*/ 1077155 w 5068193"/>
                <a:gd name="connsiteY29" fmla="*/ 1072243 h 2801460"/>
                <a:gd name="connsiteX30" fmla="*/ 1188733 w 5068193"/>
                <a:gd name="connsiteY30" fmla="*/ 1085850 h 2801460"/>
                <a:gd name="connsiteX31" fmla="*/ 1414612 w 5068193"/>
                <a:gd name="connsiteY31" fmla="*/ 816429 h 2801460"/>
                <a:gd name="connsiteX32" fmla="*/ 1411890 w 5068193"/>
                <a:gd name="connsiteY32" fmla="*/ 696686 h 2801460"/>
                <a:gd name="connsiteX33" fmla="*/ 1381955 w 5068193"/>
                <a:gd name="connsiteY33" fmla="*/ 345622 h 2801460"/>
                <a:gd name="connsiteX34" fmla="*/ 1325106 w 5068193"/>
                <a:gd name="connsiteY34" fmla="*/ 262755 h 2801460"/>
                <a:gd name="connsiteX35" fmla="*/ 1696267 w 5068193"/>
                <a:gd name="connsiteY35" fmla="*/ 26186 h 2801460"/>
                <a:gd name="connsiteX36" fmla="*/ 1994596 w 5068193"/>
                <a:gd name="connsiteY36" fmla="*/ 202991 h 2801460"/>
                <a:gd name="connsiteX37" fmla="*/ 2139177 w 5068193"/>
                <a:gd name="connsiteY37" fmla="*/ 298436 h 2801460"/>
                <a:gd name="connsiteX38" fmla="*/ 2255533 w 5068193"/>
                <a:gd name="connsiteY38" fmla="*/ 420279 h 2801460"/>
                <a:gd name="connsiteX0" fmla="*/ 2267290 w 5079950"/>
                <a:gd name="connsiteY0" fmla="*/ 420279 h 2801460"/>
                <a:gd name="connsiteX1" fmla="*/ 3070112 w 5079950"/>
                <a:gd name="connsiteY1" fmla="*/ 32658 h 2801460"/>
                <a:gd name="connsiteX2" fmla="*/ 3628004 w 5079950"/>
                <a:gd name="connsiteY2" fmla="*/ 0 h 2801460"/>
                <a:gd name="connsiteX3" fmla="*/ 4030776 w 5079950"/>
                <a:gd name="connsiteY3" fmla="*/ 244929 h 2801460"/>
                <a:gd name="connsiteX4" fmla="*/ 4414497 w 5079950"/>
                <a:gd name="connsiteY4" fmla="*/ 729343 h 2801460"/>
                <a:gd name="connsiteX5" fmla="*/ 4411776 w 5079950"/>
                <a:gd name="connsiteY5" fmla="*/ 963386 h 2801460"/>
                <a:gd name="connsiteX6" fmla="*/ 4438990 w 5079950"/>
                <a:gd name="connsiteY6" fmla="*/ 887186 h 2801460"/>
                <a:gd name="connsiteX7" fmla="*/ 4409054 w 5079950"/>
                <a:gd name="connsiteY7" fmla="*/ 302079 h 2801460"/>
                <a:gd name="connsiteX8" fmla="*/ 4476984 w 5079950"/>
                <a:gd name="connsiteY8" fmla="*/ 44076 h 2801460"/>
                <a:gd name="connsiteX9" fmla="*/ 4748041 w 5079950"/>
                <a:gd name="connsiteY9" fmla="*/ 259834 h 2801460"/>
                <a:gd name="connsiteX10" fmla="*/ 5069936 w 5079950"/>
                <a:gd name="connsiteY10" fmla="*/ 824595 h 2801460"/>
                <a:gd name="connsiteX11" fmla="*/ 5079950 w 5079950"/>
                <a:gd name="connsiteY11" fmla="*/ 1645294 h 2801460"/>
                <a:gd name="connsiteX12" fmla="*/ 4939840 w 5079950"/>
                <a:gd name="connsiteY12" fmla="*/ 1840027 h 2801460"/>
                <a:gd name="connsiteX13" fmla="*/ 4336341 w 5079950"/>
                <a:gd name="connsiteY13" fmla="*/ 2357205 h 2801460"/>
                <a:gd name="connsiteX14" fmla="*/ 3765372 w 5079950"/>
                <a:gd name="connsiteY14" fmla="*/ 2671805 h 2801460"/>
                <a:gd name="connsiteX15" fmla="*/ 3366765 w 5079950"/>
                <a:gd name="connsiteY15" fmla="*/ 2801460 h 2801460"/>
                <a:gd name="connsiteX16" fmla="*/ 3127340 w 5079950"/>
                <a:gd name="connsiteY16" fmla="*/ 2777544 h 2801460"/>
                <a:gd name="connsiteX17" fmla="*/ 2227903 w 5079950"/>
                <a:gd name="connsiteY17" fmla="*/ 2337506 h 2801460"/>
                <a:gd name="connsiteX18" fmla="*/ 1248393 w 5079950"/>
                <a:gd name="connsiteY18" fmla="*/ 1704167 h 2801460"/>
                <a:gd name="connsiteX19" fmla="*/ 879363 w 5079950"/>
                <a:gd name="connsiteY19" fmla="*/ 1722451 h 2801460"/>
                <a:gd name="connsiteX20" fmla="*/ 490196 w 5079950"/>
                <a:gd name="connsiteY20" fmla="*/ 2092459 h 2801460"/>
                <a:gd name="connsiteX21" fmla="*/ 11757 w 5079950"/>
                <a:gd name="connsiteY21" fmla="*/ 1946589 h 2801460"/>
                <a:gd name="connsiteX22" fmla="*/ 0 w 5079950"/>
                <a:gd name="connsiteY22" fmla="*/ 1710144 h 2801460"/>
                <a:gd name="connsiteX23" fmla="*/ 92869 w 5079950"/>
                <a:gd name="connsiteY23" fmla="*/ 1521279 h 2801460"/>
                <a:gd name="connsiteX24" fmla="*/ 84704 w 5079950"/>
                <a:gd name="connsiteY24" fmla="*/ 1257300 h 2801460"/>
                <a:gd name="connsiteX25" fmla="*/ 68376 w 5079950"/>
                <a:gd name="connsiteY25" fmla="*/ 781050 h 2801460"/>
                <a:gd name="connsiteX26" fmla="*/ 237104 w 5079950"/>
                <a:gd name="connsiteY26" fmla="*/ 688522 h 2801460"/>
                <a:gd name="connsiteX27" fmla="*/ 239826 w 5079950"/>
                <a:gd name="connsiteY27" fmla="*/ 653143 h 2801460"/>
                <a:gd name="connsiteX28" fmla="*/ 449376 w 5079950"/>
                <a:gd name="connsiteY28" fmla="*/ 642258 h 2801460"/>
                <a:gd name="connsiteX29" fmla="*/ 1088912 w 5079950"/>
                <a:gd name="connsiteY29" fmla="*/ 1072243 h 2801460"/>
                <a:gd name="connsiteX30" fmla="*/ 1200490 w 5079950"/>
                <a:gd name="connsiteY30" fmla="*/ 1085850 h 2801460"/>
                <a:gd name="connsiteX31" fmla="*/ 1426369 w 5079950"/>
                <a:gd name="connsiteY31" fmla="*/ 816429 h 2801460"/>
                <a:gd name="connsiteX32" fmla="*/ 1423647 w 5079950"/>
                <a:gd name="connsiteY32" fmla="*/ 696686 h 2801460"/>
                <a:gd name="connsiteX33" fmla="*/ 1393712 w 5079950"/>
                <a:gd name="connsiteY33" fmla="*/ 345622 h 2801460"/>
                <a:gd name="connsiteX34" fmla="*/ 1336863 w 5079950"/>
                <a:gd name="connsiteY34" fmla="*/ 262755 h 2801460"/>
                <a:gd name="connsiteX35" fmla="*/ 1708024 w 5079950"/>
                <a:gd name="connsiteY35" fmla="*/ 26186 h 2801460"/>
                <a:gd name="connsiteX36" fmla="*/ 2006353 w 5079950"/>
                <a:gd name="connsiteY36" fmla="*/ 202991 h 2801460"/>
                <a:gd name="connsiteX37" fmla="*/ 2150934 w 5079950"/>
                <a:gd name="connsiteY37" fmla="*/ 298436 h 2801460"/>
                <a:gd name="connsiteX38" fmla="*/ 2267290 w 5079950"/>
                <a:gd name="connsiteY38" fmla="*/ 420279 h 2801460"/>
                <a:gd name="connsiteX0" fmla="*/ 2307027 w 5119687"/>
                <a:gd name="connsiteY0" fmla="*/ 420279 h 2801460"/>
                <a:gd name="connsiteX1" fmla="*/ 3109849 w 5119687"/>
                <a:gd name="connsiteY1" fmla="*/ 32658 h 2801460"/>
                <a:gd name="connsiteX2" fmla="*/ 3667741 w 5119687"/>
                <a:gd name="connsiteY2" fmla="*/ 0 h 2801460"/>
                <a:gd name="connsiteX3" fmla="*/ 4070513 w 5119687"/>
                <a:gd name="connsiteY3" fmla="*/ 244929 h 2801460"/>
                <a:gd name="connsiteX4" fmla="*/ 4454234 w 5119687"/>
                <a:gd name="connsiteY4" fmla="*/ 729343 h 2801460"/>
                <a:gd name="connsiteX5" fmla="*/ 4451513 w 5119687"/>
                <a:gd name="connsiteY5" fmla="*/ 963386 h 2801460"/>
                <a:gd name="connsiteX6" fmla="*/ 4478727 w 5119687"/>
                <a:gd name="connsiteY6" fmla="*/ 887186 h 2801460"/>
                <a:gd name="connsiteX7" fmla="*/ 4448791 w 5119687"/>
                <a:gd name="connsiteY7" fmla="*/ 302079 h 2801460"/>
                <a:gd name="connsiteX8" fmla="*/ 4516721 w 5119687"/>
                <a:gd name="connsiteY8" fmla="*/ 44076 h 2801460"/>
                <a:gd name="connsiteX9" fmla="*/ 4787778 w 5119687"/>
                <a:gd name="connsiteY9" fmla="*/ 259834 h 2801460"/>
                <a:gd name="connsiteX10" fmla="*/ 5109673 w 5119687"/>
                <a:gd name="connsiteY10" fmla="*/ 824595 h 2801460"/>
                <a:gd name="connsiteX11" fmla="*/ 5119687 w 5119687"/>
                <a:gd name="connsiteY11" fmla="*/ 1645294 h 2801460"/>
                <a:gd name="connsiteX12" fmla="*/ 4979577 w 5119687"/>
                <a:gd name="connsiteY12" fmla="*/ 1840027 h 2801460"/>
                <a:gd name="connsiteX13" fmla="*/ 4376078 w 5119687"/>
                <a:gd name="connsiteY13" fmla="*/ 2357205 h 2801460"/>
                <a:gd name="connsiteX14" fmla="*/ 3805109 w 5119687"/>
                <a:gd name="connsiteY14" fmla="*/ 2671805 h 2801460"/>
                <a:gd name="connsiteX15" fmla="*/ 3406502 w 5119687"/>
                <a:gd name="connsiteY15" fmla="*/ 2801460 h 2801460"/>
                <a:gd name="connsiteX16" fmla="*/ 3167077 w 5119687"/>
                <a:gd name="connsiteY16" fmla="*/ 2777544 h 2801460"/>
                <a:gd name="connsiteX17" fmla="*/ 2267640 w 5119687"/>
                <a:gd name="connsiteY17" fmla="*/ 2337506 h 2801460"/>
                <a:gd name="connsiteX18" fmla="*/ 1288130 w 5119687"/>
                <a:gd name="connsiteY18" fmla="*/ 1704167 h 2801460"/>
                <a:gd name="connsiteX19" fmla="*/ 919100 w 5119687"/>
                <a:gd name="connsiteY19" fmla="*/ 1722451 h 2801460"/>
                <a:gd name="connsiteX20" fmla="*/ 529933 w 5119687"/>
                <a:gd name="connsiteY20" fmla="*/ 2092459 h 2801460"/>
                <a:gd name="connsiteX21" fmla="*/ 51494 w 5119687"/>
                <a:gd name="connsiteY21" fmla="*/ 1946589 h 2801460"/>
                <a:gd name="connsiteX22" fmla="*/ 39737 w 5119687"/>
                <a:gd name="connsiteY22" fmla="*/ 1710144 h 2801460"/>
                <a:gd name="connsiteX23" fmla="*/ 0 w 5119687"/>
                <a:gd name="connsiteY23" fmla="*/ 1508649 h 2801460"/>
                <a:gd name="connsiteX24" fmla="*/ 124441 w 5119687"/>
                <a:gd name="connsiteY24" fmla="*/ 1257300 h 2801460"/>
                <a:gd name="connsiteX25" fmla="*/ 108113 w 5119687"/>
                <a:gd name="connsiteY25" fmla="*/ 781050 h 2801460"/>
                <a:gd name="connsiteX26" fmla="*/ 276841 w 5119687"/>
                <a:gd name="connsiteY26" fmla="*/ 688522 h 2801460"/>
                <a:gd name="connsiteX27" fmla="*/ 279563 w 5119687"/>
                <a:gd name="connsiteY27" fmla="*/ 653143 h 2801460"/>
                <a:gd name="connsiteX28" fmla="*/ 489113 w 5119687"/>
                <a:gd name="connsiteY28" fmla="*/ 642258 h 2801460"/>
                <a:gd name="connsiteX29" fmla="*/ 1128649 w 5119687"/>
                <a:gd name="connsiteY29" fmla="*/ 1072243 h 2801460"/>
                <a:gd name="connsiteX30" fmla="*/ 1240227 w 5119687"/>
                <a:gd name="connsiteY30" fmla="*/ 1085850 h 2801460"/>
                <a:gd name="connsiteX31" fmla="*/ 1466106 w 5119687"/>
                <a:gd name="connsiteY31" fmla="*/ 816429 h 2801460"/>
                <a:gd name="connsiteX32" fmla="*/ 1463384 w 5119687"/>
                <a:gd name="connsiteY32" fmla="*/ 696686 h 2801460"/>
                <a:gd name="connsiteX33" fmla="*/ 1433449 w 5119687"/>
                <a:gd name="connsiteY33" fmla="*/ 345622 h 2801460"/>
                <a:gd name="connsiteX34" fmla="*/ 1376600 w 5119687"/>
                <a:gd name="connsiteY34" fmla="*/ 262755 h 2801460"/>
                <a:gd name="connsiteX35" fmla="*/ 1747761 w 5119687"/>
                <a:gd name="connsiteY35" fmla="*/ 26186 h 2801460"/>
                <a:gd name="connsiteX36" fmla="*/ 2046090 w 5119687"/>
                <a:gd name="connsiteY36" fmla="*/ 202991 h 2801460"/>
                <a:gd name="connsiteX37" fmla="*/ 2190671 w 5119687"/>
                <a:gd name="connsiteY37" fmla="*/ 298436 h 2801460"/>
                <a:gd name="connsiteX38" fmla="*/ 2307027 w 5119687"/>
                <a:gd name="connsiteY38" fmla="*/ 420279 h 2801460"/>
                <a:gd name="connsiteX0" fmla="*/ 2327820 w 5140480"/>
                <a:gd name="connsiteY0" fmla="*/ 420279 h 2801460"/>
                <a:gd name="connsiteX1" fmla="*/ 3130642 w 5140480"/>
                <a:gd name="connsiteY1" fmla="*/ 32658 h 2801460"/>
                <a:gd name="connsiteX2" fmla="*/ 3688534 w 5140480"/>
                <a:gd name="connsiteY2" fmla="*/ 0 h 2801460"/>
                <a:gd name="connsiteX3" fmla="*/ 4091306 w 5140480"/>
                <a:gd name="connsiteY3" fmla="*/ 244929 h 2801460"/>
                <a:gd name="connsiteX4" fmla="*/ 4475027 w 5140480"/>
                <a:gd name="connsiteY4" fmla="*/ 729343 h 2801460"/>
                <a:gd name="connsiteX5" fmla="*/ 4472306 w 5140480"/>
                <a:gd name="connsiteY5" fmla="*/ 963386 h 2801460"/>
                <a:gd name="connsiteX6" fmla="*/ 4499520 w 5140480"/>
                <a:gd name="connsiteY6" fmla="*/ 887186 h 2801460"/>
                <a:gd name="connsiteX7" fmla="*/ 4469584 w 5140480"/>
                <a:gd name="connsiteY7" fmla="*/ 302079 h 2801460"/>
                <a:gd name="connsiteX8" fmla="*/ 4537514 w 5140480"/>
                <a:gd name="connsiteY8" fmla="*/ 44076 h 2801460"/>
                <a:gd name="connsiteX9" fmla="*/ 4808571 w 5140480"/>
                <a:gd name="connsiteY9" fmla="*/ 259834 h 2801460"/>
                <a:gd name="connsiteX10" fmla="*/ 5130466 w 5140480"/>
                <a:gd name="connsiteY10" fmla="*/ 824595 h 2801460"/>
                <a:gd name="connsiteX11" fmla="*/ 5140480 w 5140480"/>
                <a:gd name="connsiteY11" fmla="*/ 1645294 h 2801460"/>
                <a:gd name="connsiteX12" fmla="*/ 5000370 w 5140480"/>
                <a:gd name="connsiteY12" fmla="*/ 1840027 h 2801460"/>
                <a:gd name="connsiteX13" fmla="*/ 4396871 w 5140480"/>
                <a:gd name="connsiteY13" fmla="*/ 2357205 h 2801460"/>
                <a:gd name="connsiteX14" fmla="*/ 3825902 w 5140480"/>
                <a:gd name="connsiteY14" fmla="*/ 2671805 h 2801460"/>
                <a:gd name="connsiteX15" fmla="*/ 3427295 w 5140480"/>
                <a:gd name="connsiteY15" fmla="*/ 2801460 h 2801460"/>
                <a:gd name="connsiteX16" fmla="*/ 3187870 w 5140480"/>
                <a:gd name="connsiteY16" fmla="*/ 2777544 h 2801460"/>
                <a:gd name="connsiteX17" fmla="*/ 2288433 w 5140480"/>
                <a:gd name="connsiteY17" fmla="*/ 2337506 h 2801460"/>
                <a:gd name="connsiteX18" fmla="*/ 1308923 w 5140480"/>
                <a:gd name="connsiteY18" fmla="*/ 1704167 h 2801460"/>
                <a:gd name="connsiteX19" fmla="*/ 939893 w 5140480"/>
                <a:gd name="connsiteY19" fmla="*/ 1722451 h 2801460"/>
                <a:gd name="connsiteX20" fmla="*/ 550726 w 5140480"/>
                <a:gd name="connsiteY20" fmla="*/ 2092459 h 2801460"/>
                <a:gd name="connsiteX21" fmla="*/ 72287 w 5140480"/>
                <a:gd name="connsiteY21" fmla="*/ 1946589 h 2801460"/>
                <a:gd name="connsiteX22" fmla="*/ 60530 w 5140480"/>
                <a:gd name="connsiteY22" fmla="*/ 1710144 h 2801460"/>
                <a:gd name="connsiteX23" fmla="*/ 20793 w 5140480"/>
                <a:gd name="connsiteY23" fmla="*/ 1508649 h 2801460"/>
                <a:gd name="connsiteX24" fmla="*/ 0 w 5140480"/>
                <a:gd name="connsiteY24" fmla="*/ 1244672 h 2801460"/>
                <a:gd name="connsiteX25" fmla="*/ 128906 w 5140480"/>
                <a:gd name="connsiteY25" fmla="*/ 781050 h 2801460"/>
                <a:gd name="connsiteX26" fmla="*/ 297634 w 5140480"/>
                <a:gd name="connsiteY26" fmla="*/ 688522 h 2801460"/>
                <a:gd name="connsiteX27" fmla="*/ 300356 w 5140480"/>
                <a:gd name="connsiteY27" fmla="*/ 653143 h 2801460"/>
                <a:gd name="connsiteX28" fmla="*/ 509906 w 5140480"/>
                <a:gd name="connsiteY28" fmla="*/ 642258 h 2801460"/>
                <a:gd name="connsiteX29" fmla="*/ 1149442 w 5140480"/>
                <a:gd name="connsiteY29" fmla="*/ 1072243 h 2801460"/>
                <a:gd name="connsiteX30" fmla="*/ 1261020 w 5140480"/>
                <a:gd name="connsiteY30" fmla="*/ 1085850 h 2801460"/>
                <a:gd name="connsiteX31" fmla="*/ 1486899 w 5140480"/>
                <a:gd name="connsiteY31" fmla="*/ 816429 h 2801460"/>
                <a:gd name="connsiteX32" fmla="*/ 1484177 w 5140480"/>
                <a:gd name="connsiteY32" fmla="*/ 696686 h 2801460"/>
                <a:gd name="connsiteX33" fmla="*/ 1454242 w 5140480"/>
                <a:gd name="connsiteY33" fmla="*/ 345622 h 2801460"/>
                <a:gd name="connsiteX34" fmla="*/ 1397393 w 5140480"/>
                <a:gd name="connsiteY34" fmla="*/ 262755 h 2801460"/>
                <a:gd name="connsiteX35" fmla="*/ 1768554 w 5140480"/>
                <a:gd name="connsiteY35" fmla="*/ 26186 h 2801460"/>
                <a:gd name="connsiteX36" fmla="*/ 2066883 w 5140480"/>
                <a:gd name="connsiteY36" fmla="*/ 202991 h 2801460"/>
                <a:gd name="connsiteX37" fmla="*/ 2211464 w 5140480"/>
                <a:gd name="connsiteY37" fmla="*/ 298436 h 2801460"/>
                <a:gd name="connsiteX38" fmla="*/ 2327820 w 5140480"/>
                <a:gd name="connsiteY38" fmla="*/ 420279 h 2801460"/>
                <a:gd name="connsiteX0" fmla="*/ 2375721 w 5188381"/>
                <a:gd name="connsiteY0" fmla="*/ 420279 h 2801460"/>
                <a:gd name="connsiteX1" fmla="*/ 3178543 w 5188381"/>
                <a:gd name="connsiteY1" fmla="*/ 32658 h 2801460"/>
                <a:gd name="connsiteX2" fmla="*/ 3736435 w 5188381"/>
                <a:gd name="connsiteY2" fmla="*/ 0 h 2801460"/>
                <a:gd name="connsiteX3" fmla="*/ 4139207 w 5188381"/>
                <a:gd name="connsiteY3" fmla="*/ 244929 h 2801460"/>
                <a:gd name="connsiteX4" fmla="*/ 4522928 w 5188381"/>
                <a:gd name="connsiteY4" fmla="*/ 729343 h 2801460"/>
                <a:gd name="connsiteX5" fmla="*/ 4520207 w 5188381"/>
                <a:gd name="connsiteY5" fmla="*/ 963386 h 2801460"/>
                <a:gd name="connsiteX6" fmla="*/ 4547421 w 5188381"/>
                <a:gd name="connsiteY6" fmla="*/ 887186 h 2801460"/>
                <a:gd name="connsiteX7" fmla="*/ 4517485 w 5188381"/>
                <a:gd name="connsiteY7" fmla="*/ 302079 h 2801460"/>
                <a:gd name="connsiteX8" fmla="*/ 4585415 w 5188381"/>
                <a:gd name="connsiteY8" fmla="*/ 44076 h 2801460"/>
                <a:gd name="connsiteX9" fmla="*/ 4856472 w 5188381"/>
                <a:gd name="connsiteY9" fmla="*/ 259834 h 2801460"/>
                <a:gd name="connsiteX10" fmla="*/ 5178367 w 5188381"/>
                <a:gd name="connsiteY10" fmla="*/ 824595 h 2801460"/>
                <a:gd name="connsiteX11" fmla="*/ 5188381 w 5188381"/>
                <a:gd name="connsiteY11" fmla="*/ 1645294 h 2801460"/>
                <a:gd name="connsiteX12" fmla="*/ 5048271 w 5188381"/>
                <a:gd name="connsiteY12" fmla="*/ 1840027 h 2801460"/>
                <a:gd name="connsiteX13" fmla="*/ 4444772 w 5188381"/>
                <a:gd name="connsiteY13" fmla="*/ 2357205 h 2801460"/>
                <a:gd name="connsiteX14" fmla="*/ 3873803 w 5188381"/>
                <a:gd name="connsiteY14" fmla="*/ 2671805 h 2801460"/>
                <a:gd name="connsiteX15" fmla="*/ 3475196 w 5188381"/>
                <a:gd name="connsiteY15" fmla="*/ 2801460 h 2801460"/>
                <a:gd name="connsiteX16" fmla="*/ 3235771 w 5188381"/>
                <a:gd name="connsiteY16" fmla="*/ 2777544 h 2801460"/>
                <a:gd name="connsiteX17" fmla="*/ 2336334 w 5188381"/>
                <a:gd name="connsiteY17" fmla="*/ 2337506 h 2801460"/>
                <a:gd name="connsiteX18" fmla="*/ 1356824 w 5188381"/>
                <a:gd name="connsiteY18" fmla="*/ 1704167 h 2801460"/>
                <a:gd name="connsiteX19" fmla="*/ 987794 w 5188381"/>
                <a:gd name="connsiteY19" fmla="*/ 1722451 h 2801460"/>
                <a:gd name="connsiteX20" fmla="*/ 598627 w 5188381"/>
                <a:gd name="connsiteY20" fmla="*/ 2092459 h 2801460"/>
                <a:gd name="connsiteX21" fmla="*/ 120188 w 5188381"/>
                <a:gd name="connsiteY21" fmla="*/ 1946589 h 2801460"/>
                <a:gd name="connsiteX22" fmla="*/ 108431 w 5188381"/>
                <a:gd name="connsiteY22" fmla="*/ 1710144 h 2801460"/>
                <a:gd name="connsiteX23" fmla="*/ 68694 w 5188381"/>
                <a:gd name="connsiteY23" fmla="*/ 1508649 h 2801460"/>
                <a:gd name="connsiteX24" fmla="*/ 47901 w 5188381"/>
                <a:gd name="connsiteY24" fmla="*/ 1244672 h 2801460"/>
                <a:gd name="connsiteX25" fmla="*/ 0 w 5188381"/>
                <a:gd name="connsiteY25" fmla="*/ 711589 h 2801460"/>
                <a:gd name="connsiteX26" fmla="*/ 345535 w 5188381"/>
                <a:gd name="connsiteY26" fmla="*/ 688522 h 2801460"/>
                <a:gd name="connsiteX27" fmla="*/ 348257 w 5188381"/>
                <a:gd name="connsiteY27" fmla="*/ 653143 h 2801460"/>
                <a:gd name="connsiteX28" fmla="*/ 557807 w 5188381"/>
                <a:gd name="connsiteY28" fmla="*/ 642258 h 2801460"/>
                <a:gd name="connsiteX29" fmla="*/ 1197343 w 5188381"/>
                <a:gd name="connsiteY29" fmla="*/ 1072243 h 2801460"/>
                <a:gd name="connsiteX30" fmla="*/ 1308921 w 5188381"/>
                <a:gd name="connsiteY30" fmla="*/ 1085850 h 2801460"/>
                <a:gd name="connsiteX31" fmla="*/ 1534800 w 5188381"/>
                <a:gd name="connsiteY31" fmla="*/ 816429 h 2801460"/>
                <a:gd name="connsiteX32" fmla="*/ 1532078 w 5188381"/>
                <a:gd name="connsiteY32" fmla="*/ 696686 h 2801460"/>
                <a:gd name="connsiteX33" fmla="*/ 1502143 w 5188381"/>
                <a:gd name="connsiteY33" fmla="*/ 345622 h 2801460"/>
                <a:gd name="connsiteX34" fmla="*/ 1445294 w 5188381"/>
                <a:gd name="connsiteY34" fmla="*/ 262755 h 2801460"/>
                <a:gd name="connsiteX35" fmla="*/ 1816455 w 5188381"/>
                <a:gd name="connsiteY35" fmla="*/ 26186 h 2801460"/>
                <a:gd name="connsiteX36" fmla="*/ 2114784 w 5188381"/>
                <a:gd name="connsiteY36" fmla="*/ 202991 h 2801460"/>
                <a:gd name="connsiteX37" fmla="*/ 2259365 w 5188381"/>
                <a:gd name="connsiteY37" fmla="*/ 298436 h 2801460"/>
                <a:gd name="connsiteX38" fmla="*/ 2375721 w 5188381"/>
                <a:gd name="connsiteY38" fmla="*/ 420279 h 2801460"/>
                <a:gd name="connsiteX0" fmla="*/ 2344148 w 5156808"/>
                <a:gd name="connsiteY0" fmla="*/ 420279 h 2801460"/>
                <a:gd name="connsiteX1" fmla="*/ 3146970 w 5156808"/>
                <a:gd name="connsiteY1" fmla="*/ 32658 h 2801460"/>
                <a:gd name="connsiteX2" fmla="*/ 3704862 w 5156808"/>
                <a:gd name="connsiteY2" fmla="*/ 0 h 2801460"/>
                <a:gd name="connsiteX3" fmla="*/ 4107634 w 5156808"/>
                <a:gd name="connsiteY3" fmla="*/ 244929 h 2801460"/>
                <a:gd name="connsiteX4" fmla="*/ 4491355 w 5156808"/>
                <a:gd name="connsiteY4" fmla="*/ 729343 h 2801460"/>
                <a:gd name="connsiteX5" fmla="*/ 4488634 w 5156808"/>
                <a:gd name="connsiteY5" fmla="*/ 963386 h 2801460"/>
                <a:gd name="connsiteX6" fmla="*/ 4515848 w 5156808"/>
                <a:gd name="connsiteY6" fmla="*/ 887186 h 2801460"/>
                <a:gd name="connsiteX7" fmla="*/ 4485912 w 5156808"/>
                <a:gd name="connsiteY7" fmla="*/ 302079 h 2801460"/>
                <a:gd name="connsiteX8" fmla="*/ 4553842 w 5156808"/>
                <a:gd name="connsiteY8" fmla="*/ 44076 h 2801460"/>
                <a:gd name="connsiteX9" fmla="*/ 4824899 w 5156808"/>
                <a:gd name="connsiteY9" fmla="*/ 259834 h 2801460"/>
                <a:gd name="connsiteX10" fmla="*/ 5146794 w 5156808"/>
                <a:gd name="connsiteY10" fmla="*/ 824595 h 2801460"/>
                <a:gd name="connsiteX11" fmla="*/ 5156808 w 5156808"/>
                <a:gd name="connsiteY11" fmla="*/ 1645294 h 2801460"/>
                <a:gd name="connsiteX12" fmla="*/ 5016698 w 5156808"/>
                <a:gd name="connsiteY12" fmla="*/ 1840027 h 2801460"/>
                <a:gd name="connsiteX13" fmla="*/ 4413199 w 5156808"/>
                <a:gd name="connsiteY13" fmla="*/ 2357205 h 2801460"/>
                <a:gd name="connsiteX14" fmla="*/ 3842230 w 5156808"/>
                <a:gd name="connsiteY14" fmla="*/ 2671805 h 2801460"/>
                <a:gd name="connsiteX15" fmla="*/ 3443623 w 5156808"/>
                <a:gd name="connsiteY15" fmla="*/ 2801460 h 2801460"/>
                <a:gd name="connsiteX16" fmla="*/ 3204198 w 5156808"/>
                <a:gd name="connsiteY16" fmla="*/ 2777544 h 2801460"/>
                <a:gd name="connsiteX17" fmla="*/ 2304761 w 5156808"/>
                <a:gd name="connsiteY17" fmla="*/ 2337506 h 2801460"/>
                <a:gd name="connsiteX18" fmla="*/ 1325251 w 5156808"/>
                <a:gd name="connsiteY18" fmla="*/ 1704167 h 2801460"/>
                <a:gd name="connsiteX19" fmla="*/ 956221 w 5156808"/>
                <a:gd name="connsiteY19" fmla="*/ 1722451 h 2801460"/>
                <a:gd name="connsiteX20" fmla="*/ 567054 w 5156808"/>
                <a:gd name="connsiteY20" fmla="*/ 2092459 h 2801460"/>
                <a:gd name="connsiteX21" fmla="*/ 88615 w 5156808"/>
                <a:gd name="connsiteY21" fmla="*/ 1946589 h 2801460"/>
                <a:gd name="connsiteX22" fmla="*/ 76858 w 5156808"/>
                <a:gd name="connsiteY22" fmla="*/ 1710144 h 2801460"/>
                <a:gd name="connsiteX23" fmla="*/ 37121 w 5156808"/>
                <a:gd name="connsiteY23" fmla="*/ 1508649 h 2801460"/>
                <a:gd name="connsiteX24" fmla="*/ 16328 w 5156808"/>
                <a:gd name="connsiteY24" fmla="*/ 1244672 h 2801460"/>
                <a:gd name="connsiteX25" fmla="*/ 0 w 5156808"/>
                <a:gd name="connsiteY25" fmla="*/ 781049 h 2801460"/>
                <a:gd name="connsiteX26" fmla="*/ 313962 w 5156808"/>
                <a:gd name="connsiteY26" fmla="*/ 688522 h 2801460"/>
                <a:gd name="connsiteX27" fmla="*/ 316684 w 5156808"/>
                <a:gd name="connsiteY27" fmla="*/ 653143 h 2801460"/>
                <a:gd name="connsiteX28" fmla="*/ 526234 w 5156808"/>
                <a:gd name="connsiteY28" fmla="*/ 642258 h 2801460"/>
                <a:gd name="connsiteX29" fmla="*/ 1165770 w 5156808"/>
                <a:gd name="connsiteY29" fmla="*/ 1072243 h 2801460"/>
                <a:gd name="connsiteX30" fmla="*/ 1277348 w 5156808"/>
                <a:gd name="connsiteY30" fmla="*/ 1085850 h 2801460"/>
                <a:gd name="connsiteX31" fmla="*/ 1503227 w 5156808"/>
                <a:gd name="connsiteY31" fmla="*/ 816429 h 2801460"/>
                <a:gd name="connsiteX32" fmla="*/ 1500505 w 5156808"/>
                <a:gd name="connsiteY32" fmla="*/ 696686 h 2801460"/>
                <a:gd name="connsiteX33" fmla="*/ 1470570 w 5156808"/>
                <a:gd name="connsiteY33" fmla="*/ 345622 h 2801460"/>
                <a:gd name="connsiteX34" fmla="*/ 1413721 w 5156808"/>
                <a:gd name="connsiteY34" fmla="*/ 262755 h 2801460"/>
                <a:gd name="connsiteX35" fmla="*/ 1784882 w 5156808"/>
                <a:gd name="connsiteY35" fmla="*/ 26186 h 2801460"/>
                <a:gd name="connsiteX36" fmla="*/ 2083211 w 5156808"/>
                <a:gd name="connsiteY36" fmla="*/ 202991 h 2801460"/>
                <a:gd name="connsiteX37" fmla="*/ 2227792 w 5156808"/>
                <a:gd name="connsiteY37" fmla="*/ 298436 h 2801460"/>
                <a:gd name="connsiteX38" fmla="*/ 2344148 w 5156808"/>
                <a:gd name="connsiteY38" fmla="*/ 420279 h 2801460"/>
                <a:gd name="connsiteX0" fmla="*/ 2344148 w 5156808"/>
                <a:gd name="connsiteY0" fmla="*/ 420279 h 2801460"/>
                <a:gd name="connsiteX1" fmla="*/ 3146970 w 5156808"/>
                <a:gd name="connsiteY1" fmla="*/ 32658 h 2801460"/>
                <a:gd name="connsiteX2" fmla="*/ 3704862 w 5156808"/>
                <a:gd name="connsiteY2" fmla="*/ 0 h 2801460"/>
                <a:gd name="connsiteX3" fmla="*/ 4107634 w 5156808"/>
                <a:gd name="connsiteY3" fmla="*/ 244929 h 2801460"/>
                <a:gd name="connsiteX4" fmla="*/ 4491355 w 5156808"/>
                <a:gd name="connsiteY4" fmla="*/ 729343 h 2801460"/>
                <a:gd name="connsiteX5" fmla="*/ 4488634 w 5156808"/>
                <a:gd name="connsiteY5" fmla="*/ 963386 h 2801460"/>
                <a:gd name="connsiteX6" fmla="*/ 4515848 w 5156808"/>
                <a:gd name="connsiteY6" fmla="*/ 887186 h 2801460"/>
                <a:gd name="connsiteX7" fmla="*/ 4485912 w 5156808"/>
                <a:gd name="connsiteY7" fmla="*/ 302079 h 2801460"/>
                <a:gd name="connsiteX8" fmla="*/ 4553842 w 5156808"/>
                <a:gd name="connsiteY8" fmla="*/ 44076 h 2801460"/>
                <a:gd name="connsiteX9" fmla="*/ 4824899 w 5156808"/>
                <a:gd name="connsiteY9" fmla="*/ 259834 h 2801460"/>
                <a:gd name="connsiteX10" fmla="*/ 5146794 w 5156808"/>
                <a:gd name="connsiteY10" fmla="*/ 824595 h 2801460"/>
                <a:gd name="connsiteX11" fmla="*/ 5156808 w 5156808"/>
                <a:gd name="connsiteY11" fmla="*/ 1645294 h 2801460"/>
                <a:gd name="connsiteX12" fmla="*/ 5016698 w 5156808"/>
                <a:gd name="connsiteY12" fmla="*/ 1840027 h 2801460"/>
                <a:gd name="connsiteX13" fmla="*/ 4413199 w 5156808"/>
                <a:gd name="connsiteY13" fmla="*/ 2357205 h 2801460"/>
                <a:gd name="connsiteX14" fmla="*/ 3842230 w 5156808"/>
                <a:gd name="connsiteY14" fmla="*/ 2671805 h 2801460"/>
                <a:gd name="connsiteX15" fmla="*/ 3443623 w 5156808"/>
                <a:gd name="connsiteY15" fmla="*/ 2801460 h 2801460"/>
                <a:gd name="connsiteX16" fmla="*/ 3204198 w 5156808"/>
                <a:gd name="connsiteY16" fmla="*/ 2777544 h 2801460"/>
                <a:gd name="connsiteX17" fmla="*/ 2304761 w 5156808"/>
                <a:gd name="connsiteY17" fmla="*/ 2337506 h 2801460"/>
                <a:gd name="connsiteX18" fmla="*/ 1325251 w 5156808"/>
                <a:gd name="connsiteY18" fmla="*/ 1704167 h 2801460"/>
                <a:gd name="connsiteX19" fmla="*/ 956221 w 5156808"/>
                <a:gd name="connsiteY19" fmla="*/ 1722451 h 2801460"/>
                <a:gd name="connsiteX20" fmla="*/ 567054 w 5156808"/>
                <a:gd name="connsiteY20" fmla="*/ 2092459 h 2801460"/>
                <a:gd name="connsiteX21" fmla="*/ 88615 w 5156808"/>
                <a:gd name="connsiteY21" fmla="*/ 1946589 h 2801460"/>
                <a:gd name="connsiteX22" fmla="*/ 76858 w 5156808"/>
                <a:gd name="connsiteY22" fmla="*/ 1710144 h 2801460"/>
                <a:gd name="connsiteX23" fmla="*/ 37121 w 5156808"/>
                <a:gd name="connsiteY23" fmla="*/ 1508649 h 2801460"/>
                <a:gd name="connsiteX24" fmla="*/ 16328 w 5156808"/>
                <a:gd name="connsiteY24" fmla="*/ 1244672 h 2801460"/>
                <a:gd name="connsiteX25" fmla="*/ 0 w 5156808"/>
                <a:gd name="connsiteY25" fmla="*/ 781049 h 2801460"/>
                <a:gd name="connsiteX26" fmla="*/ 313962 w 5156808"/>
                <a:gd name="connsiteY26" fmla="*/ 688522 h 2801460"/>
                <a:gd name="connsiteX27" fmla="*/ 316684 w 5156808"/>
                <a:gd name="connsiteY27" fmla="*/ 495281 h 2801460"/>
                <a:gd name="connsiteX28" fmla="*/ 526234 w 5156808"/>
                <a:gd name="connsiteY28" fmla="*/ 642258 h 2801460"/>
                <a:gd name="connsiteX29" fmla="*/ 1165770 w 5156808"/>
                <a:gd name="connsiteY29" fmla="*/ 1072243 h 2801460"/>
                <a:gd name="connsiteX30" fmla="*/ 1277348 w 5156808"/>
                <a:gd name="connsiteY30" fmla="*/ 1085850 h 2801460"/>
                <a:gd name="connsiteX31" fmla="*/ 1503227 w 5156808"/>
                <a:gd name="connsiteY31" fmla="*/ 816429 h 2801460"/>
                <a:gd name="connsiteX32" fmla="*/ 1500505 w 5156808"/>
                <a:gd name="connsiteY32" fmla="*/ 696686 h 2801460"/>
                <a:gd name="connsiteX33" fmla="*/ 1470570 w 5156808"/>
                <a:gd name="connsiteY33" fmla="*/ 345622 h 2801460"/>
                <a:gd name="connsiteX34" fmla="*/ 1413721 w 5156808"/>
                <a:gd name="connsiteY34" fmla="*/ 262755 h 2801460"/>
                <a:gd name="connsiteX35" fmla="*/ 1784882 w 5156808"/>
                <a:gd name="connsiteY35" fmla="*/ 26186 h 2801460"/>
                <a:gd name="connsiteX36" fmla="*/ 2083211 w 5156808"/>
                <a:gd name="connsiteY36" fmla="*/ 202991 h 2801460"/>
                <a:gd name="connsiteX37" fmla="*/ 2227792 w 5156808"/>
                <a:gd name="connsiteY37" fmla="*/ 298436 h 2801460"/>
                <a:gd name="connsiteX38" fmla="*/ 2344148 w 5156808"/>
                <a:gd name="connsiteY38" fmla="*/ 420279 h 2801460"/>
                <a:gd name="connsiteX0" fmla="*/ 2344148 w 5156808"/>
                <a:gd name="connsiteY0" fmla="*/ 420279 h 2801460"/>
                <a:gd name="connsiteX1" fmla="*/ 3146970 w 5156808"/>
                <a:gd name="connsiteY1" fmla="*/ 32658 h 2801460"/>
                <a:gd name="connsiteX2" fmla="*/ 3704862 w 5156808"/>
                <a:gd name="connsiteY2" fmla="*/ 0 h 2801460"/>
                <a:gd name="connsiteX3" fmla="*/ 4107634 w 5156808"/>
                <a:gd name="connsiteY3" fmla="*/ 244929 h 2801460"/>
                <a:gd name="connsiteX4" fmla="*/ 4491355 w 5156808"/>
                <a:gd name="connsiteY4" fmla="*/ 729343 h 2801460"/>
                <a:gd name="connsiteX5" fmla="*/ 4488634 w 5156808"/>
                <a:gd name="connsiteY5" fmla="*/ 963386 h 2801460"/>
                <a:gd name="connsiteX6" fmla="*/ 4515848 w 5156808"/>
                <a:gd name="connsiteY6" fmla="*/ 887186 h 2801460"/>
                <a:gd name="connsiteX7" fmla="*/ 4485912 w 5156808"/>
                <a:gd name="connsiteY7" fmla="*/ 302079 h 2801460"/>
                <a:gd name="connsiteX8" fmla="*/ 4553842 w 5156808"/>
                <a:gd name="connsiteY8" fmla="*/ 44076 h 2801460"/>
                <a:gd name="connsiteX9" fmla="*/ 4824899 w 5156808"/>
                <a:gd name="connsiteY9" fmla="*/ 259834 h 2801460"/>
                <a:gd name="connsiteX10" fmla="*/ 5146794 w 5156808"/>
                <a:gd name="connsiteY10" fmla="*/ 824595 h 2801460"/>
                <a:gd name="connsiteX11" fmla="*/ 5156808 w 5156808"/>
                <a:gd name="connsiteY11" fmla="*/ 1645294 h 2801460"/>
                <a:gd name="connsiteX12" fmla="*/ 5016698 w 5156808"/>
                <a:gd name="connsiteY12" fmla="*/ 1840027 h 2801460"/>
                <a:gd name="connsiteX13" fmla="*/ 4413199 w 5156808"/>
                <a:gd name="connsiteY13" fmla="*/ 2357205 h 2801460"/>
                <a:gd name="connsiteX14" fmla="*/ 3842230 w 5156808"/>
                <a:gd name="connsiteY14" fmla="*/ 2671805 h 2801460"/>
                <a:gd name="connsiteX15" fmla="*/ 3443623 w 5156808"/>
                <a:gd name="connsiteY15" fmla="*/ 2801460 h 2801460"/>
                <a:gd name="connsiteX16" fmla="*/ 3204198 w 5156808"/>
                <a:gd name="connsiteY16" fmla="*/ 2777544 h 2801460"/>
                <a:gd name="connsiteX17" fmla="*/ 2304761 w 5156808"/>
                <a:gd name="connsiteY17" fmla="*/ 2337506 h 2801460"/>
                <a:gd name="connsiteX18" fmla="*/ 1325251 w 5156808"/>
                <a:gd name="connsiteY18" fmla="*/ 1704167 h 2801460"/>
                <a:gd name="connsiteX19" fmla="*/ 956221 w 5156808"/>
                <a:gd name="connsiteY19" fmla="*/ 1722451 h 2801460"/>
                <a:gd name="connsiteX20" fmla="*/ 567054 w 5156808"/>
                <a:gd name="connsiteY20" fmla="*/ 2092459 h 2801460"/>
                <a:gd name="connsiteX21" fmla="*/ 88615 w 5156808"/>
                <a:gd name="connsiteY21" fmla="*/ 1946589 h 2801460"/>
                <a:gd name="connsiteX22" fmla="*/ 76858 w 5156808"/>
                <a:gd name="connsiteY22" fmla="*/ 1710144 h 2801460"/>
                <a:gd name="connsiteX23" fmla="*/ 37121 w 5156808"/>
                <a:gd name="connsiteY23" fmla="*/ 1508649 h 2801460"/>
                <a:gd name="connsiteX24" fmla="*/ 16328 w 5156808"/>
                <a:gd name="connsiteY24" fmla="*/ 1244672 h 2801460"/>
                <a:gd name="connsiteX25" fmla="*/ 0 w 5156808"/>
                <a:gd name="connsiteY25" fmla="*/ 781049 h 2801460"/>
                <a:gd name="connsiteX26" fmla="*/ 175043 w 5156808"/>
                <a:gd name="connsiteY26" fmla="*/ 593804 h 2801460"/>
                <a:gd name="connsiteX27" fmla="*/ 316684 w 5156808"/>
                <a:gd name="connsiteY27" fmla="*/ 495281 h 2801460"/>
                <a:gd name="connsiteX28" fmla="*/ 526234 w 5156808"/>
                <a:gd name="connsiteY28" fmla="*/ 642258 h 2801460"/>
                <a:gd name="connsiteX29" fmla="*/ 1165770 w 5156808"/>
                <a:gd name="connsiteY29" fmla="*/ 1072243 h 2801460"/>
                <a:gd name="connsiteX30" fmla="*/ 1277348 w 5156808"/>
                <a:gd name="connsiteY30" fmla="*/ 1085850 h 2801460"/>
                <a:gd name="connsiteX31" fmla="*/ 1503227 w 5156808"/>
                <a:gd name="connsiteY31" fmla="*/ 816429 h 2801460"/>
                <a:gd name="connsiteX32" fmla="*/ 1500505 w 5156808"/>
                <a:gd name="connsiteY32" fmla="*/ 696686 h 2801460"/>
                <a:gd name="connsiteX33" fmla="*/ 1470570 w 5156808"/>
                <a:gd name="connsiteY33" fmla="*/ 345622 h 2801460"/>
                <a:gd name="connsiteX34" fmla="*/ 1413721 w 5156808"/>
                <a:gd name="connsiteY34" fmla="*/ 262755 h 2801460"/>
                <a:gd name="connsiteX35" fmla="*/ 1784882 w 5156808"/>
                <a:gd name="connsiteY35" fmla="*/ 26186 h 2801460"/>
                <a:gd name="connsiteX36" fmla="*/ 2083211 w 5156808"/>
                <a:gd name="connsiteY36" fmla="*/ 202991 h 2801460"/>
                <a:gd name="connsiteX37" fmla="*/ 2227792 w 5156808"/>
                <a:gd name="connsiteY37" fmla="*/ 298436 h 2801460"/>
                <a:gd name="connsiteX38" fmla="*/ 2344148 w 5156808"/>
                <a:gd name="connsiteY38" fmla="*/ 420279 h 2801460"/>
                <a:gd name="connsiteX0" fmla="*/ 2344148 w 5156808"/>
                <a:gd name="connsiteY0" fmla="*/ 420279 h 2801460"/>
                <a:gd name="connsiteX1" fmla="*/ 3146970 w 5156808"/>
                <a:gd name="connsiteY1" fmla="*/ 32658 h 2801460"/>
                <a:gd name="connsiteX2" fmla="*/ 3704862 w 5156808"/>
                <a:gd name="connsiteY2" fmla="*/ 0 h 2801460"/>
                <a:gd name="connsiteX3" fmla="*/ 4107634 w 5156808"/>
                <a:gd name="connsiteY3" fmla="*/ 244929 h 2801460"/>
                <a:gd name="connsiteX4" fmla="*/ 4491355 w 5156808"/>
                <a:gd name="connsiteY4" fmla="*/ 729343 h 2801460"/>
                <a:gd name="connsiteX5" fmla="*/ 4488634 w 5156808"/>
                <a:gd name="connsiteY5" fmla="*/ 963386 h 2801460"/>
                <a:gd name="connsiteX6" fmla="*/ 4515848 w 5156808"/>
                <a:gd name="connsiteY6" fmla="*/ 887186 h 2801460"/>
                <a:gd name="connsiteX7" fmla="*/ 4485912 w 5156808"/>
                <a:gd name="connsiteY7" fmla="*/ 302079 h 2801460"/>
                <a:gd name="connsiteX8" fmla="*/ 4553842 w 5156808"/>
                <a:gd name="connsiteY8" fmla="*/ 44076 h 2801460"/>
                <a:gd name="connsiteX9" fmla="*/ 4824899 w 5156808"/>
                <a:gd name="connsiteY9" fmla="*/ 259834 h 2801460"/>
                <a:gd name="connsiteX10" fmla="*/ 5146794 w 5156808"/>
                <a:gd name="connsiteY10" fmla="*/ 824595 h 2801460"/>
                <a:gd name="connsiteX11" fmla="*/ 5156808 w 5156808"/>
                <a:gd name="connsiteY11" fmla="*/ 1645294 h 2801460"/>
                <a:gd name="connsiteX12" fmla="*/ 5016698 w 5156808"/>
                <a:gd name="connsiteY12" fmla="*/ 1840027 h 2801460"/>
                <a:gd name="connsiteX13" fmla="*/ 4413199 w 5156808"/>
                <a:gd name="connsiteY13" fmla="*/ 2357205 h 2801460"/>
                <a:gd name="connsiteX14" fmla="*/ 3842230 w 5156808"/>
                <a:gd name="connsiteY14" fmla="*/ 2671805 h 2801460"/>
                <a:gd name="connsiteX15" fmla="*/ 3443623 w 5156808"/>
                <a:gd name="connsiteY15" fmla="*/ 2801460 h 2801460"/>
                <a:gd name="connsiteX16" fmla="*/ 3204198 w 5156808"/>
                <a:gd name="connsiteY16" fmla="*/ 2777544 h 2801460"/>
                <a:gd name="connsiteX17" fmla="*/ 2304761 w 5156808"/>
                <a:gd name="connsiteY17" fmla="*/ 2337506 h 2801460"/>
                <a:gd name="connsiteX18" fmla="*/ 1325251 w 5156808"/>
                <a:gd name="connsiteY18" fmla="*/ 1704167 h 2801460"/>
                <a:gd name="connsiteX19" fmla="*/ 956221 w 5156808"/>
                <a:gd name="connsiteY19" fmla="*/ 1722451 h 2801460"/>
                <a:gd name="connsiteX20" fmla="*/ 567054 w 5156808"/>
                <a:gd name="connsiteY20" fmla="*/ 2092459 h 2801460"/>
                <a:gd name="connsiteX21" fmla="*/ 88615 w 5156808"/>
                <a:gd name="connsiteY21" fmla="*/ 1946589 h 2801460"/>
                <a:gd name="connsiteX22" fmla="*/ 76858 w 5156808"/>
                <a:gd name="connsiteY22" fmla="*/ 1710144 h 2801460"/>
                <a:gd name="connsiteX23" fmla="*/ 37121 w 5156808"/>
                <a:gd name="connsiteY23" fmla="*/ 1508649 h 2801460"/>
                <a:gd name="connsiteX24" fmla="*/ 16328 w 5156808"/>
                <a:gd name="connsiteY24" fmla="*/ 1244672 h 2801460"/>
                <a:gd name="connsiteX25" fmla="*/ 0 w 5156808"/>
                <a:gd name="connsiteY25" fmla="*/ 781049 h 2801460"/>
                <a:gd name="connsiteX26" fmla="*/ 316684 w 5156808"/>
                <a:gd name="connsiteY26" fmla="*/ 495281 h 2801460"/>
                <a:gd name="connsiteX27" fmla="*/ 526234 w 5156808"/>
                <a:gd name="connsiteY27" fmla="*/ 642258 h 2801460"/>
                <a:gd name="connsiteX28" fmla="*/ 1165770 w 5156808"/>
                <a:gd name="connsiteY28" fmla="*/ 1072243 h 2801460"/>
                <a:gd name="connsiteX29" fmla="*/ 1277348 w 5156808"/>
                <a:gd name="connsiteY29" fmla="*/ 1085850 h 2801460"/>
                <a:gd name="connsiteX30" fmla="*/ 1503227 w 5156808"/>
                <a:gd name="connsiteY30" fmla="*/ 816429 h 2801460"/>
                <a:gd name="connsiteX31" fmla="*/ 1500505 w 5156808"/>
                <a:gd name="connsiteY31" fmla="*/ 696686 h 2801460"/>
                <a:gd name="connsiteX32" fmla="*/ 1470570 w 5156808"/>
                <a:gd name="connsiteY32" fmla="*/ 345622 h 2801460"/>
                <a:gd name="connsiteX33" fmla="*/ 1413721 w 5156808"/>
                <a:gd name="connsiteY33" fmla="*/ 262755 h 2801460"/>
                <a:gd name="connsiteX34" fmla="*/ 1784882 w 5156808"/>
                <a:gd name="connsiteY34" fmla="*/ 26186 h 2801460"/>
                <a:gd name="connsiteX35" fmla="*/ 2083211 w 5156808"/>
                <a:gd name="connsiteY35" fmla="*/ 202991 h 2801460"/>
                <a:gd name="connsiteX36" fmla="*/ 2227792 w 5156808"/>
                <a:gd name="connsiteY36" fmla="*/ 298436 h 2801460"/>
                <a:gd name="connsiteX37" fmla="*/ 2344148 w 5156808"/>
                <a:gd name="connsiteY37" fmla="*/ 420279 h 2801460"/>
                <a:gd name="connsiteX0" fmla="*/ 2344148 w 5156808"/>
                <a:gd name="connsiteY0" fmla="*/ 420279 h 2801460"/>
                <a:gd name="connsiteX1" fmla="*/ 3146970 w 5156808"/>
                <a:gd name="connsiteY1" fmla="*/ 32658 h 2801460"/>
                <a:gd name="connsiteX2" fmla="*/ 3704862 w 5156808"/>
                <a:gd name="connsiteY2" fmla="*/ 0 h 2801460"/>
                <a:gd name="connsiteX3" fmla="*/ 4107634 w 5156808"/>
                <a:gd name="connsiteY3" fmla="*/ 244929 h 2801460"/>
                <a:gd name="connsiteX4" fmla="*/ 4491355 w 5156808"/>
                <a:gd name="connsiteY4" fmla="*/ 729343 h 2801460"/>
                <a:gd name="connsiteX5" fmla="*/ 4488634 w 5156808"/>
                <a:gd name="connsiteY5" fmla="*/ 963386 h 2801460"/>
                <a:gd name="connsiteX6" fmla="*/ 4515848 w 5156808"/>
                <a:gd name="connsiteY6" fmla="*/ 887186 h 2801460"/>
                <a:gd name="connsiteX7" fmla="*/ 4485912 w 5156808"/>
                <a:gd name="connsiteY7" fmla="*/ 302079 h 2801460"/>
                <a:gd name="connsiteX8" fmla="*/ 4553842 w 5156808"/>
                <a:gd name="connsiteY8" fmla="*/ 44076 h 2801460"/>
                <a:gd name="connsiteX9" fmla="*/ 4824899 w 5156808"/>
                <a:gd name="connsiteY9" fmla="*/ 259834 h 2801460"/>
                <a:gd name="connsiteX10" fmla="*/ 5146794 w 5156808"/>
                <a:gd name="connsiteY10" fmla="*/ 824595 h 2801460"/>
                <a:gd name="connsiteX11" fmla="*/ 5156808 w 5156808"/>
                <a:gd name="connsiteY11" fmla="*/ 1645294 h 2801460"/>
                <a:gd name="connsiteX12" fmla="*/ 5016698 w 5156808"/>
                <a:gd name="connsiteY12" fmla="*/ 1840027 h 2801460"/>
                <a:gd name="connsiteX13" fmla="*/ 4413199 w 5156808"/>
                <a:gd name="connsiteY13" fmla="*/ 2357205 h 2801460"/>
                <a:gd name="connsiteX14" fmla="*/ 3842230 w 5156808"/>
                <a:gd name="connsiteY14" fmla="*/ 2671805 h 2801460"/>
                <a:gd name="connsiteX15" fmla="*/ 3443623 w 5156808"/>
                <a:gd name="connsiteY15" fmla="*/ 2801460 h 2801460"/>
                <a:gd name="connsiteX16" fmla="*/ 3204198 w 5156808"/>
                <a:gd name="connsiteY16" fmla="*/ 2777544 h 2801460"/>
                <a:gd name="connsiteX17" fmla="*/ 2304761 w 5156808"/>
                <a:gd name="connsiteY17" fmla="*/ 2337506 h 2801460"/>
                <a:gd name="connsiteX18" fmla="*/ 1325251 w 5156808"/>
                <a:gd name="connsiteY18" fmla="*/ 1704167 h 2801460"/>
                <a:gd name="connsiteX19" fmla="*/ 956221 w 5156808"/>
                <a:gd name="connsiteY19" fmla="*/ 1722451 h 2801460"/>
                <a:gd name="connsiteX20" fmla="*/ 567054 w 5156808"/>
                <a:gd name="connsiteY20" fmla="*/ 2092459 h 2801460"/>
                <a:gd name="connsiteX21" fmla="*/ 88615 w 5156808"/>
                <a:gd name="connsiteY21" fmla="*/ 1946589 h 2801460"/>
                <a:gd name="connsiteX22" fmla="*/ 76858 w 5156808"/>
                <a:gd name="connsiteY22" fmla="*/ 1710144 h 2801460"/>
                <a:gd name="connsiteX23" fmla="*/ 37121 w 5156808"/>
                <a:gd name="connsiteY23" fmla="*/ 1508649 h 2801460"/>
                <a:gd name="connsiteX24" fmla="*/ 16328 w 5156808"/>
                <a:gd name="connsiteY24" fmla="*/ 1244672 h 2801460"/>
                <a:gd name="connsiteX25" fmla="*/ 0 w 5156808"/>
                <a:gd name="connsiteY25" fmla="*/ 781049 h 2801460"/>
                <a:gd name="connsiteX26" fmla="*/ 442975 w 5156808"/>
                <a:gd name="connsiteY26" fmla="*/ 514225 h 2801460"/>
                <a:gd name="connsiteX27" fmla="*/ 526234 w 5156808"/>
                <a:gd name="connsiteY27" fmla="*/ 642258 h 2801460"/>
                <a:gd name="connsiteX28" fmla="*/ 1165770 w 5156808"/>
                <a:gd name="connsiteY28" fmla="*/ 1072243 h 2801460"/>
                <a:gd name="connsiteX29" fmla="*/ 1277348 w 5156808"/>
                <a:gd name="connsiteY29" fmla="*/ 1085850 h 2801460"/>
                <a:gd name="connsiteX30" fmla="*/ 1503227 w 5156808"/>
                <a:gd name="connsiteY30" fmla="*/ 816429 h 2801460"/>
                <a:gd name="connsiteX31" fmla="*/ 1500505 w 5156808"/>
                <a:gd name="connsiteY31" fmla="*/ 696686 h 2801460"/>
                <a:gd name="connsiteX32" fmla="*/ 1470570 w 5156808"/>
                <a:gd name="connsiteY32" fmla="*/ 345622 h 2801460"/>
                <a:gd name="connsiteX33" fmla="*/ 1413721 w 5156808"/>
                <a:gd name="connsiteY33" fmla="*/ 262755 h 2801460"/>
                <a:gd name="connsiteX34" fmla="*/ 1784882 w 5156808"/>
                <a:gd name="connsiteY34" fmla="*/ 26186 h 2801460"/>
                <a:gd name="connsiteX35" fmla="*/ 2083211 w 5156808"/>
                <a:gd name="connsiteY35" fmla="*/ 202991 h 2801460"/>
                <a:gd name="connsiteX36" fmla="*/ 2227792 w 5156808"/>
                <a:gd name="connsiteY36" fmla="*/ 298436 h 2801460"/>
                <a:gd name="connsiteX37" fmla="*/ 2344148 w 5156808"/>
                <a:gd name="connsiteY37" fmla="*/ 420279 h 2801460"/>
                <a:gd name="connsiteX0" fmla="*/ 2344148 w 5156808"/>
                <a:gd name="connsiteY0" fmla="*/ 420279 h 2801460"/>
                <a:gd name="connsiteX1" fmla="*/ 3146970 w 5156808"/>
                <a:gd name="connsiteY1" fmla="*/ 32658 h 2801460"/>
                <a:gd name="connsiteX2" fmla="*/ 3704862 w 5156808"/>
                <a:gd name="connsiteY2" fmla="*/ 0 h 2801460"/>
                <a:gd name="connsiteX3" fmla="*/ 4107634 w 5156808"/>
                <a:gd name="connsiteY3" fmla="*/ 244929 h 2801460"/>
                <a:gd name="connsiteX4" fmla="*/ 4491355 w 5156808"/>
                <a:gd name="connsiteY4" fmla="*/ 729343 h 2801460"/>
                <a:gd name="connsiteX5" fmla="*/ 4488634 w 5156808"/>
                <a:gd name="connsiteY5" fmla="*/ 963386 h 2801460"/>
                <a:gd name="connsiteX6" fmla="*/ 4515848 w 5156808"/>
                <a:gd name="connsiteY6" fmla="*/ 887186 h 2801460"/>
                <a:gd name="connsiteX7" fmla="*/ 4485912 w 5156808"/>
                <a:gd name="connsiteY7" fmla="*/ 302079 h 2801460"/>
                <a:gd name="connsiteX8" fmla="*/ 4553842 w 5156808"/>
                <a:gd name="connsiteY8" fmla="*/ 44076 h 2801460"/>
                <a:gd name="connsiteX9" fmla="*/ 4824899 w 5156808"/>
                <a:gd name="connsiteY9" fmla="*/ 259834 h 2801460"/>
                <a:gd name="connsiteX10" fmla="*/ 5146794 w 5156808"/>
                <a:gd name="connsiteY10" fmla="*/ 824595 h 2801460"/>
                <a:gd name="connsiteX11" fmla="*/ 5156808 w 5156808"/>
                <a:gd name="connsiteY11" fmla="*/ 1645294 h 2801460"/>
                <a:gd name="connsiteX12" fmla="*/ 5016698 w 5156808"/>
                <a:gd name="connsiteY12" fmla="*/ 1840027 h 2801460"/>
                <a:gd name="connsiteX13" fmla="*/ 4413199 w 5156808"/>
                <a:gd name="connsiteY13" fmla="*/ 2357205 h 2801460"/>
                <a:gd name="connsiteX14" fmla="*/ 3842230 w 5156808"/>
                <a:gd name="connsiteY14" fmla="*/ 2671805 h 2801460"/>
                <a:gd name="connsiteX15" fmla="*/ 3443623 w 5156808"/>
                <a:gd name="connsiteY15" fmla="*/ 2801460 h 2801460"/>
                <a:gd name="connsiteX16" fmla="*/ 3204198 w 5156808"/>
                <a:gd name="connsiteY16" fmla="*/ 2777544 h 2801460"/>
                <a:gd name="connsiteX17" fmla="*/ 2304761 w 5156808"/>
                <a:gd name="connsiteY17" fmla="*/ 2337506 h 2801460"/>
                <a:gd name="connsiteX18" fmla="*/ 1325251 w 5156808"/>
                <a:gd name="connsiteY18" fmla="*/ 1704167 h 2801460"/>
                <a:gd name="connsiteX19" fmla="*/ 956221 w 5156808"/>
                <a:gd name="connsiteY19" fmla="*/ 1722451 h 2801460"/>
                <a:gd name="connsiteX20" fmla="*/ 567054 w 5156808"/>
                <a:gd name="connsiteY20" fmla="*/ 2092459 h 2801460"/>
                <a:gd name="connsiteX21" fmla="*/ 88615 w 5156808"/>
                <a:gd name="connsiteY21" fmla="*/ 1946589 h 2801460"/>
                <a:gd name="connsiteX22" fmla="*/ 76858 w 5156808"/>
                <a:gd name="connsiteY22" fmla="*/ 1710144 h 2801460"/>
                <a:gd name="connsiteX23" fmla="*/ 37121 w 5156808"/>
                <a:gd name="connsiteY23" fmla="*/ 1508649 h 2801460"/>
                <a:gd name="connsiteX24" fmla="*/ 16328 w 5156808"/>
                <a:gd name="connsiteY24" fmla="*/ 1244672 h 2801460"/>
                <a:gd name="connsiteX25" fmla="*/ 0 w 5156808"/>
                <a:gd name="connsiteY25" fmla="*/ 711589 h 2801460"/>
                <a:gd name="connsiteX26" fmla="*/ 442975 w 5156808"/>
                <a:gd name="connsiteY26" fmla="*/ 514225 h 2801460"/>
                <a:gd name="connsiteX27" fmla="*/ 526234 w 5156808"/>
                <a:gd name="connsiteY27" fmla="*/ 642258 h 2801460"/>
                <a:gd name="connsiteX28" fmla="*/ 1165770 w 5156808"/>
                <a:gd name="connsiteY28" fmla="*/ 1072243 h 2801460"/>
                <a:gd name="connsiteX29" fmla="*/ 1277348 w 5156808"/>
                <a:gd name="connsiteY29" fmla="*/ 1085850 h 2801460"/>
                <a:gd name="connsiteX30" fmla="*/ 1503227 w 5156808"/>
                <a:gd name="connsiteY30" fmla="*/ 816429 h 2801460"/>
                <a:gd name="connsiteX31" fmla="*/ 1500505 w 5156808"/>
                <a:gd name="connsiteY31" fmla="*/ 696686 h 2801460"/>
                <a:gd name="connsiteX32" fmla="*/ 1470570 w 5156808"/>
                <a:gd name="connsiteY32" fmla="*/ 345622 h 2801460"/>
                <a:gd name="connsiteX33" fmla="*/ 1413721 w 5156808"/>
                <a:gd name="connsiteY33" fmla="*/ 262755 h 2801460"/>
                <a:gd name="connsiteX34" fmla="*/ 1784882 w 5156808"/>
                <a:gd name="connsiteY34" fmla="*/ 26186 h 2801460"/>
                <a:gd name="connsiteX35" fmla="*/ 2083211 w 5156808"/>
                <a:gd name="connsiteY35" fmla="*/ 202991 h 2801460"/>
                <a:gd name="connsiteX36" fmla="*/ 2227792 w 5156808"/>
                <a:gd name="connsiteY36" fmla="*/ 298436 h 2801460"/>
                <a:gd name="connsiteX37" fmla="*/ 2344148 w 5156808"/>
                <a:gd name="connsiteY37" fmla="*/ 420279 h 2801460"/>
                <a:gd name="connsiteX0" fmla="*/ 2344148 w 5156808"/>
                <a:gd name="connsiteY0" fmla="*/ 420279 h 2801460"/>
                <a:gd name="connsiteX1" fmla="*/ 3146970 w 5156808"/>
                <a:gd name="connsiteY1" fmla="*/ 32658 h 2801460"/>
                <a:gd name="connsiteX2" fmla="*/ 3704862 w 5156808"/>
                <a:gd name="connsiteY2" fmla="*/ 0 h 2801460"/>
                <a:gd name="connsiteX3" fmla="*/ 4107634 w 5156808"/>
                <a:gd name="connsiteY3" fmla="*/ 244929 h 2801460"/>
                <a:gd name="connsiteX4" fmla="*/ 4491355 w 5156808"/>
                <a:gd name="connsiteY4" fmla="*/ 729343 h 2801460"/>
                <a:gd name="connsiteX5" fmla="*/ 4488634 w 5156808"/>
                <a:gd name="connsiteY5" fmla="*/ 963386 h 2801460"/>
                <a:gd name="connsiteX6" fmla="*/ 4515848 w 5156808"/>
                <a:gd name="connsiteY6" fmla="*/ 887186 h 2801460"/>
                <a:gd name="connsiteX7" fmla="*/ 4485912 w 5156808"/>
                <a:gd name="connsiteY7" fmla="*/ 302079 h 2801460"/>
                <a:gd name="connsiteX8" fmla="*/ 4553842 w 5156808"/>
                <a:gd name="connsiteY8" fmla="*/ 44076 h 2801460"/>
                <a:gd name="connsiteX9" fmla="*/ 4824899 w 5156808"/>
                <a:gd name="connsiteY9" fmla="*/ 259834 h 2801460"/>
                <a:gd name="connsiteX10" fmla="*/ 5146794 w 5156808"/>
                <a:gd name="connsiteY10" fmla="*/ 824595 h 2801460"/>
                <a:gd name="connsiteX11" fmla="*/ 5156808 w 5156808"/>
                <a:gd name="connsiteY11" fmla="*/ 1645294 h 2801460"/>
                <a:gd name="connsiteX12" fmla="*/ 5016698 w 5156808"/>
                <a:gd name="connsiteY12" fmla="*/ 1840027 h 2801460"/>
                <a:gd name="connsiteX13" fmla="*/ 4413199 w 5156808"/>
                <a:gd name="connsiteY13" fmla="*/ 2357205 h 2801460"/>
                <a:gd name="connsiteX14" fmla="*/ 3842230 w 5156808"/>
                <a:gd name="connsiteY14" fmla="*/ 2671805 h 2801460"/>
                <a:gd name="connsiteX15" fmla="*/ 3443623 w 5156808"/>
                <a:gd name="connsiteY15" fmla="*/ 2801460 h 2801460"/>
                <a:gd name="connsiteX16" fmla="*/ 3204198 w 5156808"/>
                <a:gd name="connsiteY16" fmla="*/ 2777544 h 2801460"/>
                <a:gd name="connsiteX17" fmla="*/ 2304761 w 5156808"/>
                <a:gd name="connsiteY17" fmla="*/ 2337506 h 2801460"/>
                <a:gd name="connsiteX18" fmla="*/ 1325251 w 5156808"/>
                <a:gd name="connsiteY18" fmla="*/ 1704167 h 2801460"/>
                <a:gd name="connsiteX19" fmla="*/ 956221 w 5156808"/>
                <a:gd name="connsiteY19" fmla="*/ 1722451 h 2801460"/>
                <a:gd name="connsiteX20" fmla="*/ 567054 w 5156808"/>
                <a:gd name="connsiteY20" fmla="*/ 2092459 h 2801460"/>
                <a:gd name="connsiteX21" fmla="*/ 88615 w 5156808"/>
                <a:gd name="connsiteY21" fmla="*/ 1946589 h 2801460"/>
                <a:gd name="connsiteX22" fmla="*/ 76858 w 5156808"/>
                <a:gd name="connsiteY22" fmla="*/ 1710144 h 2801460"/>
                <a:gd name="connsiteX23" fmla="*/ 37121 w 5156808"/>
                <a:gd name="connsiteY23" fmla="*/ 1508649 h 2801460"/>
                <a:gd name="connsiteX24" fmla="*/ 16328 w 5156808"/>
                <a:gd name="connsiteY24" fmla="*/ 1244672 h 2801460"/>
                <a:gd name="connsiteX25" fmla="*/ 0 w 5156808"/>
                <a:gd name="connsiteY25" fmla="*/ 711589 h 2801460"/>
                <a:gd name="connsiteX26" fmla="*/ 442975 w 5156808"/>
                <a:gd name="connsiteY26" fmla="*/ 514225 h 2801460"/>
                <a:gd name="connsiteX27" fmla="*/ 526234 w 5156808"/>
                <a:gd name="connsiteY27" fmla="*/ 642258 h 2801460"/>
                <a:gd name="connsiteX28" fmla="*/ 1165770 w 5156808"/>
                <a:gd name="connsiteY28" fmla="*/ 1072243 h 2801460"/>
                <a:gd name="connsiteX29" fmla="*/ 1277348 w 5156808"/>
                <a:gd name="connsiteY29" fmla="*/ 1085850 h 2801460"/>
                <a:gd name="connsiteX30" fmla="*/ 1503227 w 5156808"/>
                <a:gd name="connsiteY30" fmla="*/ 816429 h 2801460"/>
                <a:gd name="connsiteX31" fmla="*/ 1500505 w 5156808"/>
                <a:gd name="connsiteY31" fmla="*/ 696686 h 2801460"/>
                <a:gd name="connsiteX32" fmla="*/ 1470570 w 5156808"/>
                <a:gd name="connsiteY32" fmla="*/ 345622 h 2801460"/>
                <a:gd name="connsiteX33" fmla="*/ 1413721 w 5156808"/>
                <a:gd name="connsiteY33" fmla="*/ 262755 h 2801460"/>
                <a:gd name="connsiteX34" fmla="*/ 1784882 w 5156808"/>
                <a:gd name="connsiteY34" fmla="*/ 26186 h 2801460"/>
                <a:gd name="connsiteX35" fmla="*/ 2083211 w 5156808"/>
                <a:gd name="connsiteY35" fmla="*/ 202991 h 2801460"/>
                <a:gd name="connsiteX36" fmla="*/ 2227792 w 5156808"/>
                <a:gd name="connsiteY36" fmla="*/ 298436 h 2801460"/>
                <a:gd name="connsiteX37" fmla="*/ 2344148 w 5156808"/>
                <a:gd name="connsiteY37" fmla="*/ 420279 h 2801460"/>
                <a:gd name="connsiteX0" fmla="*/ 2344148 w 5156808"/>
                <a:gd name="connsiteY0" fmla="*/ 420279 h 2801460"/>
                <a:gd name="connsiteX1" fmla="*/ 3146970 w 5156808"/>
                <a:gd name="connsiteY1" fmla="*/ 32658 h 2801460"/>
                <a:gd name="connsiteX2" fmla="*/ 3704862 w 5156808"/>
                <a:gd name="connsiteY2" fmla="*/ 0 h 2801460"/>
                <a:gd name="connsiteX3" fmla="*/ 4107634 w 5156808"/>
                <a:gd name="connsiteY3" fmla="*/ 244929 h 2801460"/>
                <a:gd name="connsiteX4" fmla="*/ 4491355 w 5156808"/>
                <a:gd name="connsiteY4" fmla="*/ 729343 h 2801460"/>
                <a:gd name="connsiteX5" fmla="*/ 4488634 w 5156808"/>
                <a:gd name="connsiteY5" fmla="*/ 963386 h 2801460"/>
                <a:gd name="connsiteX6" fmla="*/ 4515848 w 5156808"/>
                <a:gd name="connsiteY6" fmla="*/ 887186 h 2801460"/>
                <a:gd name="connsiteX7" fmla="*/ 4485912 w 5156808"/>
                <a:gd name="connsiteY7" fmla="*/ 302079 h 2801460"/>
                <a:gd name="connsiteX8" fmla="*/ 4553842 w 5156808"/>
                <a:gd name="connsiteY8" fmla="*/ 44076 h 2801460"/>
                <a:gd name="connsiteX9" fmla="*/ 4824899 w 5156808"/>
                <a:gd name="connsiteY9" fmla="*/ 259834 h 2801460"/>
                <a:gd name="connsiteX10" fmla="*/ 5146794 w 5156808"/>
                <a:gd name="connsiteY10" fmla="*/ 824595 h 2801460"/>
                <a:gd name="connsiteX11" fmla="*/ 5156808 w 5156808"/>
                <a:gd name="connsiteY11" fmla="*/ 1645294 h 2801460"/>
                <a:gd name="connsiteX12" fmla="*/ 5016698 w 5156808"/>
                <a:gd name="connsiteY12" fmla="*/ 1840027 h 2801460"/>
                <a:gd name="connsiteX13" fmla="*/ 4413199 w 5156808"/>
                <a:gd name="connsiteY13" fmla="*/ 2357205 h 2801460"/>
                <a:gd name="connsiteX14" fmla="*/ 3842230 w 5156808"/>
                <a:gd name="connsiteY14" fmla="*/ 2671805 h 2801460"/>
                <a:gd name="connsiteX15" fmla="*/ 3443623 w 5156808"/>
                <a:gd name="connsiteY15" fmla="*/ 2801460 h 2801460"/>
                <a:gd name="connsiteX16" fmla="*/ 3204198 w 5156808"/>
                <a:gd name="connsiteY16" fmla="*/ 2777544 h 2801460"/>
                <a:gd name="connsiteX17" fmla="*/ 2304761 w 5156808"/>
                <a:gd name="connsiteY17" fmla="*/ 2337506 h 2801460"/>
                <a:gd name="connsiteX18" fmla="*/ 1325251 w 5156808"/>
                <a:gd name="connsiteY18" fmla="*/ 1704167 h 2801460"/>
                <a:gd name="connsiteX19" fmla="*/ 956221 w 5156808"/>
                <a:gd name="connsiteY19" fmla="*/ 1722451 h 2801460"/>
                <a:gd name="connsiteX20" fmla="*/ 567054 w 5156808"/>
                <a:gd name="connsiteY20" fmla="*/ 2092459 h 2801460"/>
                <a:gd name="connsiteX21" fmla="*/ 88615 w 5156808"/>
                <a:gd name="connsiteY21" fmla="*/ 1946589 h 2801460"/>
                <a:gd name="connsiteX22" fmla="*/ 76858 w 5156808"/>
                <a:gd name="connsiteY22" fmla="*/ 1710144 h 2801460"/>
                <a:gd name="connsiteX23" fmla="*/ 37121 w 5156808"/>
                <a:gd name="connsiteY23" fmla="*/ 1508649 h 2801460"/>
                <a:gd name="connsiteX24" fmla="*/ 16328 w 5156808"/>
                <a:gd name="connsiteY24" fmla="*/ 1244672 h 2801460"/>
                <a:gd name="connsiteX25" fmla="*/ 0 w 5156808"/>
                <a:gd name="connsiteY25" fmla="*/ 711589 h 2801460"/>
                <a:gd name="connsiteX26" fmla="*/ 442975 w 5156808"/>
                <a:gd name="connsiteY26" fmla="*/ 514225 h 2801460"/>
                <a:gd name="connsiteX27" fmla="*/ 526234 w 5156808"/>
                <a:gd name="connsiteY27" fmla="*/ 642258 h 2801460"/>
                <a:gd name="connsiteX28" fmla="*/ 1165770 w 5156808"/>
                <a:gd name="connsiteY28" fmla="*/ 1072243 h 2801460"/>
                <a:gd name="connsiteX29" fmla="*/ 1277348 w 5156808"/>
                <a:gd name="connsiteY29" fmla="*/ 1085850 h 2801460"/>
                <a:gd name="connsiteX30" fmla="*/ 1503227 w 5156808"/>
                <a:gd name="connsiteY30" fmla="*/ 816429 h 2801460"/>
                <a:gd name="connsiteX31" fmla="*/ 1500505 w 5156808"/>
                <a:gd name="connsiteY31" fmla="*/ 696686 h 2801460"/>
                <a:gd name="connsiteX32" fmla="*/ 1470570 w 5156808"/>
                <a:gd name="connsiteY32" fmla="*/ 345622 h 2801460"/>
                <a:gd name="connsiteX33" fmla="*/ 1413721 w 5156808"/>
                <a:gd name="connsiteY33" fmla="*/ 262755 h 2801460"/>
                <a:gd name="connsiteX34" fmla="*/ 1784882 w 5156808"/>
                <a:gd name="connsiteY34" fmla="*/ 26186 h 2801460"/>
                <a:gd name="connsiteX35" fmla="*/ 2083211 w 5156808"/>
                <a:gd name="connsiteY35" fmla="*/ 202991 h 2801460"/>
                <a:gd name="connsiteX36" fmla="*/ 2227792 w 5156808"/>
                <a:gd name="connsiteY36" fmla="*/ 298436 h 2801460"/>
                <a:gd name="connsiteX37" fmla="*/ 2344148 w 5156808"/>
                <a:gd name="connsiteY37" fmla="*/ 420279 h 2801460"/>
                <a:gd name="connsiteX0" fmla="*/ 2344148 w 5156808"/>
                <a:gd name="connsiteY0" fmla="*/ 420279 h 2801460"/>
                <a:gd name="connsiteX1" fmla="*/ 3146970 w 5156808"/>
                <a:gd name="connsiteY1" fmla="*/ 32658 h 2801460"/>
                <a:gd name="connsiteX2" fmla="*/ 3704862 w 5156808"/>
                <a:gd name="connsiteY2" fmla="*/ 0 h 2801460"/>
                <a:gd name="connsiteX3" fmla="*/ 4107634 w 5156808"/>
                <a:gd name="connsiteY3" fmla="*/ 244929 h 2801460"/>
                <a:gd name="connsiteX4" fmla="*/ 4491355 w 5156808"/>
                <a:gd name="connsiteY4" fmla="*/ 729343 h 2801460"/>
                <a:gd name="connsiteX5" fmla="*/ 4488634 w 5156808"/>
                <a:gd name="connsiteY5" fmla="*/ 963386 h 2801460"/>
                <a:gd name="connsiteX6" fmla="*/ 4515848 w 5156808"/>
                <a:gd name="connsiteY6" fmla="*/ 887186 h 2801460"/>
                <a:gd name="connsiteX7" fmla="*/ 4485912 w 5156808"/>
                <a:gd name="connsiteY7" fmla="*/ 302079 h 2801460"/>
                <a:gd name="connsiteX8" fmla="*/ 4553842 w 5156808"/>
                <a:gd name="connsiteY8" fmla="*/ 44076 h 2801460"/>
                <a:gd name="connsiteX9" fmla="*/ 4824899 w 5156808"/>
                <a:gd name="connsiteY9" fmla="*/ 259834 h 2801460"/>
                <a:gd name="connsiteX10" fmla="*/ 5146794 w 5156808"/>
                <a:gd name="connsiteY10" fmla="*/ 824595 h 2801460"/>
                <a:gd name="connsiteX11" fmla="*/ 5156808 w 5156808"/>
                <a:gd name="connsiteY11" fmla="*/ 1645294 h 2801460"/>
                <a:gd name="connsiteX12" fmla="*/ 5016698 w 5156808"/>
                <a:gd name="connsiteY12" fmla="*/ 1840027 h 2801460"/>
                <a:gd name="connsiteX13" fmla="*/ 4413199 w 5156808"/>
                <a:gd name="connsiteY13" fmla="*/ 2357205 h 2801460"/>
                <a:gd name="connsiteX14" fmla="*/ 3842230 w 5156808"/>
                <a:gd name="connsiteY14" fmla="*/ 2671805 h 2801460"/>
                <a:gd name="connsiteX15" fmla="*/ 3443623 w 5156808"/>
                <a:gd name="connsiteY15" fmla="*/ 2801460 h 2801460"/>
                <a:gd name="connsiteX16" fmla="*/ 3204198 w 5156808"/>
                <a:gd name="connsiteY16" fmla="*/ 2777544 h 2801460"/>
                <a:gd name="connsiteX17" fmla="*/ 2304761 w 5156808"/>
                <a:gd name="connsiteY17" fmla="*/ 2337506 h 2801460"/>
                <a:gd name="connsiteX18" fmla="*/ 1325251 w 5156808"/>
                <a:gd name="connsiteY18" fmla="*/ 1704167 h 2801460"/>
                <a:gd name="connsiteX19" fmla="*/ 956221 w 5156808"/>
                <a:gd name="connsiteY19" fmla="*/ 1722451 h 2801460"/>
                <a:gd name="connsiteX20" fmla="*/ 567054 w 5156808"/>
                <a:gd name="connsiteY20" fmla="*/ 2092459 h 2801460"/>
                <a:gd name="connsiteX21" fmla="*/ 88615 w 5156808"/>
                <a:gd name="connsiteY21" fmla="*/ 1946589 h 2801460"/>
                <a:gd name="connsiteX22" fmla="*/ 76858 w 5156808"/>
                <a:gd name="connsiteY22" fmla="*/ 1710144 h 2801460"/>
                <a:gd name="connsiteX23" fmla="*/ 37121 w 5156808"/>
                <a:gd name="connsiteY23" fmla="*/ 1508649 h 2801460"/>
                <a:gd name="connsiteX24" fmla="*/ 0 w 5156808"/>
                <a:gd name="connsiteY24" fmla="*/ 711589 h 2801460"/>
                <a:gd name="connsiteX25" fmla="*/ 442975 w 5156808"/>
                <a:gd name="connsiteY25" fmla="*/ 514225 h 2801460"/>
                <a:gd name="connsiteX26" fmla="*/ 526234 w 5156808"/>
                <a:gd name="connsiteY26" fmla="*/ 642258 h 2801460"/>
                <a:gd name="connsiteX27" fmla="*/ 1165770 w 5156808"/>
                <a:gd name="connsiteY27" fmla="*/ 1072243 h 2801460"/>
                <a:gd name="connsiteX28" fmla="*/ 1277348 w 5156808"/>
                <a:gd name="connsiteY28" fmla="*/ 1085850 h 2801460"/>
                <a:gd name="connsiteX29" fmla="*/ 1503227 w 5156808"/>
                <a:gd name="connsiteY29" fmla="*/ 816429 h 2801460"/>
                <a:gd name="connsiteX30" fmla="*/ 1500505 w 5156808"/>
                <a:gd name="connsiteY30" fmla="*/ 696686 h 2801460"/>
                <a:gd name="connsiteX31" fmla="*/ 1470570 w 5156808"/>
                <a:gd name="connsiteY31" fmla="*/ 345622 h 2801460"/>
                <a:gd name="connsiteX32" fmla="*/ 1413721 w 5156808"/>
                <a:gd name="connsiteY32" fmla="*/ 262755 h 2801460"/>
                <a:gd name="connsiteX33" fmla="*/ 1784882 w 5156808"/>
                <a:gd name="connsiteY33" fmla="*/ 26186 h 2801460"/>
                <a:gd name="connsiteX34" fmla="*/ 2083211 w 5156808"/>
                <a:gd name="connsiteY34" fmla="*/ 202991 h 2801460"/>
                <a:gd name="connsiteX35" fmla="*/ 2227792 w 5156808"/>
                <a:gd name="connsiteY35" fmla="*/ 298436 h 2801460"/>
                <a:gd name="connsiteX36" fmla="*/ 2344148 w 5156808"/>
                <a:gd name="connsiteY36" fmla="*/ 420279 h 2801460"/>
                <a:gd name="connsiteX0" fmla="*/ 2344148 w 5156808"/>
                <a:gd name="connsiteY0" fmla="*/ 420279 h 2801460"/>
                <a:gd name="connsiteX1" fmla="*/ 3146970 w 5156808"/>
                <a:gd name="connsiteY1" fmla="*/ 32658 h 2801460"/>
                <a:gd name="connsiteX2" fmla="*/ 3704862 w 5156808"/>
                <a:gd name="connsiteY2" fmla="*/ 0 h 2801460"/>
                <a:gd name="connsiteX3" fmla="*/ 4107634 w 5156808"/>
                <a:gd name="connsiteY3" fmla="*/ 244929 h 2801460"/>
                <a:gd name="connsiteX4" fmla="*/ 4491355 w 5156808"/>
                <a:gd name="connsiteY4" fmla="*/ 729343 h 2801460"/>
                <a:gd name="connsiteX5" fmla="*/ 4488634 w 5156808"/>
                <a:gd name="connsiteY5" fmla="*/ 963386 h 2801460"/>
                <a:gd name="connsiteX6" fmla="*/ 4515848 w 5156808"/>
                <a:gd name="connsiteY6" fmla="*/ 887186 h 2801460"/>
                <a:gd name="connsiteX7" fmla="*/ 4485912 w 5156808"/>
                <a:gd name="connsiteY7" fmla="*/ 302079 h 2801460"/>
                <a:gd name="connsiteX8" fmla="*/ 4553842 w 5156808"/>
                <a:gd name="connsiteY8" fmla="*/ 44076 h 2801460"/>
                <a:gd name="connsiteX9" fmla="*/ 4824899 w 5156808"/>
                <a:gd name="connsiteY9" fmla="*/ 259834 h 2801460"/>
                <a:gd name="connsiteX10" fmla="*/ 5146794 w 5156808"/>
                <a:gd name="connsiteY10" fmla="*/ 824595 h 2801460"/>
                <a:gd name="connsiteX11" fmla="*/ 5156808 w 5156808"/>
                <a:gd name="connsiteY11" fmla="*/ 1645294 h 2801460"/>
                <a:gd name="connsiteX12" fmla="*/ 5016698 w 5156808"/>
                <a:gd name="connsiteY12" fmla="*/ 1840027 h 2801460"/>
                <a:gd name="connsiteX13" fmla="*/ 4413199 w 5156808"/>
                <a:gd name="connsiteY13" fmla="*/ 2357205 h 2801460"/>
                <a:gd name="connsiteX14" fmla="*/ 3842230 w 5156808"/>
                <a:gd name="connsiteY14" fmla="*/ 2671805 h 2801460"/>
                <a:gd name="connsiteX15" fmla="*/ 3443623 w 5156808"/>
                <a:gd name="connsiteY15" fmla="*/ 2801460 h 2801460"/>
                <a:gd name="connsiteX16" fmla="*/ 3204198 w 5156808"/>
                <a:gd name="connsiteY16" fmla="*/ 2777544 h 2801460"/>
                <a:gd name="connsiteX17" fmla="*/ 2304761 w 5156808"/>
                <a:gd name="connsiteY17" fmla="*/ 2337506 h 2801460"/>
                <a:gd name="connsiteX18" fmla="*/ 1325251 w 5156808"/>
                <a:gd name="connsiteY18" fmla="*/ 1704167 h 2801460"/>
                <a:gd name="connsiteX19" fmla="*/ 956221 w 5156808"/>
                <a:gd name="connsiteY19" fmla="*/ 1722451 h 2801460"/>
                <a:gd name="connsiteX20" fmla="*/ 567054 w 5156808"/>
                <a:gd name="connsiteY20" fmla="*/ 2092459 h 2801460"/>
                <a:gd name="connsiteX21" fmla="*/ 88615 w 5156808"/>
                <a:gd name="connsiteY21" fmla="*/ 1946589 h 2801460"/>
                <a:gd name="connsiteX22" fmla="*/ 37121 w 5156808"/>
                <a:gd name="connsiteY22" fmla="*/ 1508649 h 2801460"/>
                <a:gd name="connsiteX23" fmla="*/ 0 w 5156808"/>
                <a:gd name="connsiteY23" fmla="*/ 711589 h 2801460"/>
                <a:gd name="connsiteX24" fmla="*/ 442975 w 5156808"/>
                <a:gd name="connsiteY24" fmla="*/ 514225 h 2801460"/>
                <a:gd name="connsiteX25" fmla="*/ 526234 w 5156808"/>
                <a:gd name="connsiteY25" fmla="*/ 642258 h 2801460"/>
                <a:gd name="connsiteX26" fmla="*/ 1165770 w 5156808"/>
                <a:gd name="connsiteY26" fmla="*/ 1072243 h 2801460"/>
                <a:gd name="connsiteX27" fmla="*/ 1277348 w 5156808"/>
                <a:gd name="connsiteY27" fmla="*/ 1085850 h 2801460"/>
                <a:gd name="connsiteX28" fmla="*/ 1503227 w 5156808"/>
                <a:gd name="connsiteY28" fmla="*/ 816429 h 2801460"/>
                <a:gd name="connsiteX29" fmla="*/ 1500505 w 5156808"/>
                <a:gd name="connsiteY29" fmla="*/ 696686 h 2801460"/>
                <a:gd name="connsiteX30" fmla="*/ 1470570 w 5156808"/>
                <a:gd name="connsiteY30" fmla="*/ 345622 h 2801460"/>
                <a:gd name="connsiteX31" fmla="*/ 1413721 w 5156808"/>
                <a:gd name="connsiteY31" fmla="*/ 262755 h 2801460"/>
                <a:gd name="connsiteX32" fmla="*/ 1784882 w 5156808"/>
                <a:gd name="connsiteY32" fmla="*/ 26186 h 2801460"/>
                <a:gd name="connsiteX33" fmla="*/ 2083211 w 5156808"/>
                <a:gd name="connsiteY33" fmla="*/ 202991 h 2801460"/>
                <a:gd name="connsiteX34" fmla="*/ 2227792 w 5156808"/>
                <a:gd name="connsiteY34" fmla="*/ 298436 h 2801460"/>
                <a:gd name="connsiteX35" fmla="*/ 2344148 w 5156808"/>
                <a:gd name="connsiteY35" fmla="*/ 420279 h 2801460"/>
                <a:gd name="connsiteX0" fmla="*/ 2344148 w 5156808"/>
                <a:gd name="connsiteY0" fmla="*/ 420279 h 2801460"/>
                <a:gd name="connsiteX1" fmla="*/ 3146970 w 5156808"/>
                <a:gd name="connsiteY1" fmla="*/ 32658 h 2801460"/>
                <a:gd name="connsiteX2" fmla="*/ 3704862 w 5156808"/>
                <a:gd name="connsiteY2" fmla="*/ 0 h 2801460"/>
                <a:gd name="connsiteX3" fmla="*/ 4107634 w 5156808"/>
                <a:gd name="connsiteY3" fmla="*/ 244929 h 2801460"/>
                <a:gd name="connsiteX4" fmla="*/ 4491355 w 5156808"/>
                <a:gd name="connsiteY4" fmla="*/ 729343 h 2801460"/>
                <a:gd name="connsiteX5" fmla="*/ 4488634 w 5156808"/>
                <a:gd name="connsiteY5" fmla="*/ 963386 h 2801460"/>
                <a:gd name="connsiteX6" fmla="*/ 4515848 w 5156808"/>
                <a:gd name="connsiteY6" fmla="*/ 887186 h 2801460"/>
                <a:gd name="connsiteX7" fmla="*/ 4485912 w 5156808"/>
                <a:gd name="connsiteY7" fmla="*/ 302079 h 2801460"/>
                <a:gd name="connsiteX8" fmla="*/ 4553842 w 5156808"/>
                <a:gd name="connsiteY8" fmla="*/ 44076 h 2801460"/>
                <a:gd name="connsiteX9" fmla="*/ 4824899 w 5156808"/>
                <a:gd name="connsiteY9" fmla="*/ 259834 h 2801460"/>
                <a:gd name="connsiteX10" fmla="*/ 5146794 w 5156808"/>
                <a:gd name="connsiteY10" fmla="*/ 824595 h 2801460"/>
                <a:gd name="connsiteX11" fmla="*/ 5156808 w 5156808"/>
                <a:gd name="connsiteY11" fmla="*/ 1645294 h 2801460"/>
                <a:gd name="connsiteX12" fmla="*/ 5016698 w 5156808"/>
                <a:gd name="connsiteY12" fmla="*/ 1840027 h 2801460"/>
                <a:gd name="connsiteX13" fmla="*/ 4413199 w 5156808"/>
                <a:gd name="connsiteY13" fmla="*/ 2357205 h 2801460"/>
                <a:gd name="connsiteX14" fmla="*/ 3842230 w 5156808"/>
                <a:gd name="connsiteY14" fmla="*/ 2671805 h 2801460"/>
                <a:gd name="connsiteX15" fmla="*/ 3443623 w 5156808"/>
                <a:gd name="connsiteY15" fmla="*/ 2801460 h 2801460"/>
                <a:gd name="connsiteX16" fmla="*/ 3204198 w 5156808"/>
                <a:gd name="connsiteY16" fmla="*/ 2777544 h 2801460"/>
                <a:gd name="connsiteX17" fmla="*/ 2304761 w 5156808"/>
                <a:gd name="connsiteY17" fmla="*/ 2337506 h 2801460"/>
                <a:gd name="connsiteX18" fmla="*/ 1325251 w 5156808"/>
                <a:gd name="connsiteY18" fmla="*/ 1704167 h 2801460"/>
                <a:gd name="connsiteX19" fmla="*/ 956221 w 5156808"/>
                <a:gd name="connsiteY19" fmla="*/ 1722451 h 2801460"/>
                <a:gd name="connsiteX20" fmla="*/ 567054 w 5156808"/>
                <a:gd name="connsiteY20" fmla="*/ 2092459 h 2801460"/>
                <a:gd name="connsiteX21" fmla="*/ 57043 w 5156808"/>
                <a:gd name="connsiteY21" fmla="*/ 1946589 h 2801460"/>
                <a:gd name="connsiteX22" fmla="*/ 37121 w 5156808"/>
                <a:gd name="connsiteY22" fmla="*/ 1508649 h 2801460"/>
                <a:gd name="connsiteX23" fmla="*/ 0 w 5156808"/>
                <a:gd name="connsiteY23" fmla="*/ 711589 h 2801460"/>
                <a:gd name="connsiteX24" fmla="*/ 442975 w 5156808"/>
                <a:gd name="connsiteY24" fmla="*/ 514225 h 2801460"/>
                <a:gd name="connsiteX25" fmla="*/ 526234 w 5156808"/>
                <a:gd name="connsiteY25" fmla="*/ 642258 h 2801460"/>
                <a:gd name="connsiteX26" fmla="*/ 1165770 w 5156808"/>
                <a:gd name="connsiteY26" fmla="*/ 1072243 h 2801460"/>
                <a:gd name="connsiteX27" fmla="*/ 1277348 w 5156808"/>
                <a:gd name="connsiteY27" fmla="*/ 1085850 h 2801460"/>
                <a:gd name="connsiteX28" fmla="*/ 1503227 w 5156808"/>
                <a:gd name="connsiteY28" fmla="*/ 816429 h 2801460"/>
                <a:gd name="connsiteX29" fmla="*/ 1500505 w 5156808"/>
                <a:gd name="connsiteY29" fmla="*/ 696686 h 2801460"/>
                <a:gd name="connsiteX30" fmla="*/ 1470570 w 5156808"/>
                <a:gd name="connsiteY30" fmla="*/ 345622 h 2801460"/>
                <a:gd name="connsiteX31" fmla="*/ 1413721 w 5156808"/>
                <a:gd name="connsiteY31" fmla="*/ 262755 h 2801460"/>
                <a:gd name="connsiteX32" fmla="*/ 1784882 w 5156808"/>
                <a:gd name="connsiteY32" fmla="*/ 26186 h 2801460"/>
                <a:gd name="connsiteX33" fmla="*/ 2083211 w 5156808"/>
                <a:gd name="connsiteY33" fmla="*/ 202991 h 2801460"/>
                <a:gd name="connsiteX34" fmla="*/ 2227792 w 5156808"/>
                <a:gd name="connsiteY34" fmla="*/ 298436 h 2801460"/>
                <a:gd name="connsiteX35" fmla="*/ 2344148 w 5156808"/>
                <a:gd name="connsiteY35" fmla="*/ 420279 h 2801460"/>
                <a:gd name="connsiteX0" fmla="*/ 2344148 w 5156808"/>
                <a:gd name="connsiteY0" fmla="*/ 420279 h 2801460"/>
                <a:gd name="connsiteX1" fmla="*/ 3146970 w 5156808"/>
                <a:gd name="connsiteY1" fmla="*/ 32658 h 2801460"/>
                <a:gd name="connsiteX2" fmla="*/ 3704862 w 5156808"/>
                <a:gd name="connsiteY2" fmla="*/ 0 h 2801460"/>
                <a:gd name="connsiteX3" fmla="*/ 4107634 w 5156808"/>
                <a:gd name="connsiteY3" fmla="*/ 244929 h 2801460"/>
                <a:gd name="connsiteX4" fmla="*/ 4491355 w 5156808"/>
                <a:gd name="connsiteY4" fmla="*/ 729343 h 2801460"/>
                <a:gd name="connsiteX5" fmla="*/ 4488634 w 5156808"/>
                <a:gd name="connsiteY5" fmla="*/ 963386 h 2801460"/>
                <a:gd name="connsiteX6" fmla="*/ 4515848 w 5156808"/>
                <a:gd name="connsiteY6" fmla="*/ 887186 h 2801460"/>
                <a:gd name="connsiteX7" fmla="*/ 4485912 w 5156808"/>
                <a:gd name="connsiteY7" fmla="*/ 302079 h 2801460"/>
                <a:gd name="connsiteX8" fmla="*/ 4553842 w 5156808"/>
                <a:gd name="connsiteY8" fmla="*/ 44076 h 2801460"/>
                <a:gd name="connsiteX9" fmla="*/ 4824899 w 5156808"/>
                <a:gd name="connsiteY9" fmla="*/ 259834 h 2801460"/>
                <a:gd name="connsiteX10" fmla="*/ 5146794 w 5156808"/>
                <a:gd name="connsiteY10" fmla="*/ 824595 h 2801460"/>
                <a:gd name="connsiteX11" fmla="*/ 5156808 w 5156808"/>
                <a:gd name="connsiteY11" fmla="*/ 1645294 h 2801460"/>
                <a:gd name="connsiteX12" fmla="*/ 5016698 w 5156808"/>
                <a:gd name="connsiteY12" fmla="*/ 1840027 h 2801460"/>
                <a:gd name="connsiteX13" fmla="*/ 4413199 w 5156808"/>
                <a:gd name="connsiteY13" fmla="*/ 2357205 h 2801460"/>
                <a:gd name="connsiteX14" fmla="*/ 3842230 w 5156808"/>
                <a:gd name="connsiteY14" fmla="*/ 2671805 h 2801460"/>
                <a:gd name="connsiteX15" fmla="*/ 3443623 w 5156808"/>
                <a:gd name="connsiteY15" fmla="*/ 2801460 h 2801460"/>
                <a:gd name="connsiteX16" fmla="*/ 3204198 w 5156808"/>
                <a:gd name="connsiteY16" fmla="*/ 2777544 h 2801460"/>
                <a:gd name="connsiteX17" fmla="*/ 2304761 w 5156808"/>
                <a:gd name="connsiteY17" fmla="*/ 2337506 h 2801460"/>
                <a:gd name="connsiteX18" fmla="*/ 1325251 w 5156808"/>
                <a:gd name="connsiteY18" fmla="*/ 1704167 h 2801460"/>
                <a:gd name="connsiteX19" fmla="*/ 956221 w 5156808"/>
                <a:gd name="connsiteY19" fmla="*/ 1722451 h 2801460"/>
                <a:gd name="connsiteX20" fmla="*/ 567054 w 5156808"/>
                <a:gd name="connsiteY20" fmla="*/ 2092459 h 2801460"/>
                <a:gd name="connsiteX21" fmla="*/ 57043 w 5156808"/>
                <a:gd name="connsiteY21" fmla="*/ 1946589 h 2801460"/>
                <a:gd name="connsiteX22" fmla="*/ 37121 w 5156808"/>
                <a:gd name="connsiteY22" fmla="*/ 1508649 h 2801460"/>
                <a:gd name="connsiteX23" fmla="*/ 0 w 5156808"/>
                <a:gd name="connsiteY23" fmla="*/ 711589 h 2801460"/>
                <a:gd name="connsiteX24" fmla="*/ 442975 w 5156808"/>
                <a:gd name="connsiteY24" fmla="*/ 514225 h 2801460"/>
                <a:gd name="connsiteX25" fmla="*/ 1165770 w 5156808"/>
                <a:gd name="connsiteY25" fmla="*/ 1072243 h 2801460"/>
                <a:gd name="connsiteX26" fmla="*/ 1277348 w 5156808"/>
                <a:gd name="connsiteY26" fmla="*/ 1085850 h 2801460"/>
                <a:gd name="connsiteX27" fmla="*/ 1503227 w 5156808"/>
                <a:gd name="connsiteY27" fmla="*/ 816429 h 2801460"/>
                <a:gd name="connsiteX28" fmla="*/ 1500505 w 5156808"/>
                <a:gd name="connsiteY28" fmla="*/ 696686 h 2801460"/>
                <a:gd name="connsiteX29" fmla="*/ 1470570 w 5156808"/>
                <a:gd name="connsiteY29" fmla="*/ 345622 h 2801460"/>
                <a:gd name="connsiteX30" fmla="*/ 1413721 w 5156808"/>
                <a:gd name="connsiteY30" fmla="*/ 262755 h 2801460"/>
                <a:gd name="connsiteX31" fmla="*/ 1784882 w 5156808"/>
                <a:gd name="connsiteY31" fmla="*/ 26186 h 2801460"/>
                <a:gd name="connsiteX32" fmla="*/ 2083211 w 5156808"/>
                <a:gd name="connsiteY32" fmla="*/ 202991 h 2801460"/>
                <a:gd name="connsiteX33" fmla="*/ 2227792 w 5156808"/>
                <a:gd name="connsiteY33" fmla="*/ 298436 h 2801460"/>
                <a:gd name="connsiteX34" fmla="*/ 2344148 w 5156808"/>
                <a:gd name="connsiteY34" fmla="*/ 420279 h 2801460"/>
                <a:gd name="connsiteX0" fmla="*/ 2344148 w 5156808"/>
                <a:gd name="connsiteY0" fmla="*/ 420279 h 2801460"/>
                <a:gd name="connsiteX1" fmla="*/ 3146970 w 5156808"/>
                <a:gd name="connsiteY1" fmla="*/ 32658 h 2801460"/>
                <a:gd name="connsiteX2" fmla="*/ 3704862 w 5156808"/>
                <a:gd name="connsiteY2" fmla="*/ 0 h 2801460"/>
                <a:gd name="connsiteX3" fmla="*/ 4107634 w 5156808"/>
                <a:gd name="connsiteY3" fmla="*/ 244929 h 2801460"/>
                <a:gd name="connsiteX4" fmla="*/ 4491355 w 5156808"/>
                <a:gd name="connsiteY4" fmla="*/ 729343 h 2801460"/>
                <a:gd name="connsiteX5" fmla="*/ 4488634 w 5156808"/>
                <a:gd name="connsiteY5" fmla="*/ 963386 h 2801460"/>
                <a:gd name="connsiteX6" fmla="*/ 4515848 w 5156808"/>
                <a:gd name="connsiteY6" fmla="*/ 887186 h 2801460"/>
                <a:gd name="connsiteX7" fmla="*/ 4485912 w 5156808"/>
                <a:gd name="connsiteY7" fmla="*/ 302079 h 2801460"/>
                <a:gd name="connsiteX8" fmla="*/ 4553842 w 5156808"/>
                <a:gd name="connsiteY8" fmla="*/ 44076 h 2801460"/>
                <a:gd name="connsiteX9" fmla="*/ 4824899 w 5156808"/>
                <a:gd name="connsiteY9" fmla="*/ 259834 h 2801460"/>
                <a:gd name="connsiteX10" fmla="*/ 5146794 w 5156808"/>
                <a:gd name="connsiteY10" fmla="*/ 824595 h 2801460"/>
                <a:gd name="connsiteX11" fmla="*/ 5156808 w 5156808"/>
                <a:gd name="connsiteY11" fmla="*/ 1645294 h 2801460"/>
                <a:gd name="connsiteX12" fmla="*/ 5016698 w 5156808"/>
                <a:gd name="connsiteY12" fmla="*/ 1840027 h 2801460"/>
                <a:gd name="connsiteX13" fmla="*/ 4413199 w 5156808"/>
                <a:gd name="connsiteY13" fmla="*/ 2357205 h 2801460"/>
                <a:gd name="connsiteX14" fmla="*/ 3842230 w 5156808"/>
                <a:gd name="connsiteY14" fmla="*/ 2671805 h 2801460"/>
                <a:gd name="connsiteX15" fmla="*/ 3443623 w 5156808"/>
                <a:gd name="connsiteY15" fmla="*/ 2801460 h 2801460"/>
                <a:gd name="connsiteX16" fmla="*/ 3204198 w 5156808"/>
                <a:gd name="connsiteY16" fmla="*/ 2777544 h 2801460"/>
                <a:gd name="connsiteX17" fmla="*/ 2304761 w 5156808"/>
                <a:gd name="connsiteY17" fmla="*/ 2337506 h 2801460"/>
                <a:gd name="connsiteX18" fmla="*/ 1325251 w 5156808"/>
                <a:gd name="connsiteY18" fmla="*/ 1704167 h 2801460"/>
                <a:gd name="connsiteX19" fmla="*/ 956221 w 5156808"/>
                <a:gd name="connsiteY19" fmla="*/ 1722451 h 2801460"/>
                <a:gd name="connsiteX20" fmla="*/ 567054 w 5156808"/>
                <a:gd name="connsiteY20" fmla="*/ 2092459 h 2801460"/>
                <a:gd name="connsiteX21" fmla="*/ 57043 w 5156808"/>
                <a:gd name="connsiteY21" fmla="*/ 1946589 h 2801460"/>
                <a:gd name="connsiteX22" fmla="*/ 37121 w 5156808"/>
                <a:gd name="connsiteY22" fmla="*/ 1508649 h 2801460"/>
                <a:gd name="connsiteX23" fmla="*/ 0 w 5156808"/>
                <a:gd name="connsiteY23" fmla="*/ 711589 h 2801460"/>
                <a:gd name="connsiteX24" fmla="*/ 442975 w 5156808"/>
                <a:gd name="connsiteY24" fmla="*/ 514225 h 2801460"/>
                <a:gd name="connsiteX25" fmla="*/ 1277348 w 5156808"/>
                <a:gd name="connsiteY25" fmla="*/ 1085850 h 2801460"/>
                <a:gd name="connsiteX26" fmla="*/ 1503227 w 5156808"/>
                <a:gd name="connsiteY26" fmla="*/ 816429 h 2801460"/>
                <a:gd name="connsiteX27" fmla="*/ 1500505 w 5156808"/>
                <a:gd name="connsiteY27" fmla="*/ 696686 h 2801460"/>
                <a:gd name="connsiteX28" fmla="*/ 1470570 w 5156808"/>
                <a:gd name="connsiteY28" fmla="*/ 345622 h 2801460"/>
                <a:gd name="connsiteX29" fmla="*/ 1413721 w 5156808"/>
                <a:gd name="connsiteY29" fmla="*/ 262755 h 2801460"/>
                <a:gd name="connsiteX30" fmla="*/ 1784882 w 5156808"/>
                <a:gd name="connsiteY30" fmla="*/ 26186 h 2801460"/>
                <a:gd name="connsiteX31" fmla="*/ 2083211 w 5156808"/>
                <a:gd name="connsiteY31" fmla="*/ 202991 h 2801460"/>
                <a:gd name="connsiteX32" fmla="*/ 2227792 w 5156808"/>
                <a:gd name="connsiteY32" fmla="*/ 298436 h 2801460"/>
                <a:gd name="connsiteX33" fmla="*/ 2344148 w 5156808"/>
                <a:gd name="connsiteY33" fmla="*/ 420279 h 2801460"/>
                <a:gd name="connsiteX0" fmla="*/ 2344148 w 5156808"/>
                <a:gd name="connsiteY0" fmla="*/ 420279 h 2801460"/>
                <a:gd name="connsiteX1" fmla="*/ 3146970 w 5156808"/>
                <a:gd name="connsiteY1" fmla="*/ 32658 h 2801460"/>
                <a:gd name="connsiteX2" fmla="*/ 3704862 w 5156808"/>
                <a:gd name="connsiteY2" fmla="*/ 0 h 2801460"/>
                <a:gd name="connsiteX3" fmla="*/ 4107634 w 5156808"/>
                <a:gd name="connsiteY3" fmla="*/ 244929 h 2801460"/>
                <a:gd name="connsiteX4" fmla="*/ 4491355 w 5156808"/>
                <a:gd name="connsiteY4" fmla="*/ 729343 h 2801460"/>
                <a:gd name="connsiteX5" fmla="*/ 4488634 w 5156808"/>
                <a:gd name="connsiteY5" fmla="*/ 963386 h 2801460"/>
                <a:gd name="connsiteX6" fmla="*/ 4515848 w 5156808"/>
                <a:gd name="connsiteY6" fmla="*/ 887186 h 2801460"/>
                <a:gd name="connsiteX7" fmla="*/ 4485912 w 5156808"/>
                <a:gd name="connsiteY7" fmla="*/ 302079 h 2801460"/>
                <a:gd name="connsiteX8" fmla="*/ 4553842 w 5156808"/>
                <a:gd name="connsiteY8" fmla="*/ 44076 h 2801460"/>
                <a:gd name="connsiteX9" fmla="*/ 4824899 w 5156808"/>
                <a:gd name="connsiteY9" fmla="*/ 259834 h 2801460"/>
                <a:gd name="connsiteX10" fmla="*/ 5146794 w 5156808"/>
                <a:gd name="connsiteY10" fmla="*/ 824595 h 2801460"/>
                <a:gd name="connsiteX11" fmla="*/ 5156808 w 5156808"/>
                <a:gd name="connsiteY11" fmla="*/ 1645294 h 2801460"/>
                <a:gd name="connsiteX12" fmla="*/ 5016698 w 5156808"/>
                <a:gd name="connsiteY12" fmla="*/ 1840027 h 2801460"/>
                <a:gd name="connsiteX13" fmla="*/ 4413199 w 5156808"/>
                <a:gd name="connsiteY13" fmla="*/ 2357205 h 2801460"/>
                <a:gd name="connsiteX14" fmla="*/ 3842230 w 5156808"/>
                <a:gd name="connsiteY14" fmla="*/ 2671805 h 2801460"/>
                <a:gd name="connsiteX15" fmla="*/ 3443623 w 5156808"/>
                <a:gd name="connsiteY15" fmla="*/ 2801460 h 2801460"/>
                <a:gd name="connsiteX16" fmla="*/ 3204198 w 5156808"/>
                <a:gd name="connsiteY16" fmla="*/ 2777544 h 2801460"/>
                <a:gd name="connsiteX17" fmla="*/ 2304761 w 5156808"/>
                <a:gd name="connsiteY17" fmla="*/ 2337506 h 2801460"/>
                <a:gd name="connsiteX18" fmla="*/ 1325251 w 5156808"/>
                <a:gd name="connsiteY18" fmla="*/ 1704167 h 2801460"/>
                <a:gd name="connsiteX19" fmla="*/ 956221 w 5156808"/>
                <a:gd name="connsiteY19" fmla="*/ 1722451 h 2801460"/>
                <a:gd name="connsiteX20" fmla="*/ 567054 w 5156808"/>
                <a:gd name="connsiteY20" fmla="*/ 2092459 h 2801460"/>
                <a:gd name="connsiteX21" fmla="*/ 57043 w 5156808"/>
                <a:gd name="connsiteY21" fmla="*/ 1946589 h 2801460"/>
                <a:gd name="connsiteX22" fmla="*/ 37121 w 5156808"/>
                <a:gd name="connsiteY22" fmla="*/ 1508649 h 2801460"/>
                <a:gd name="connsiteX23" fmla="*/ 0 w 5156808"/>
                <a:gd name="connsiteY23" fmla="*/ 711589 h 2801460"/>
                <a:gd name="connsiteX24" fmla="*/ 442975 w 5156808"/>
                <a:gd name="connsiteY24" fmla="*/ 514225 h 2801460"/>
                <a:gd name="connsiteX25" fmla="*/ 1201573 w 5156808"/>
                <a:gd name="connsiteY25" fmla="*/ 984818 h 2801460"/>
                <a:gd name="connsiteX26" fmla="*/ 1503227 w 5156808"/>
                <a:gd name="connsiteY26" fmla="*/ 816429 h 2801460"/>
                <a:gd name="connsiteX27" fmla="*/ 1500505 w 5156808"/>
                <a:gd name="connsiteY27" fmla="*/ 696686 h 2801460"/>
                <a:gd name="connsiteX28" fmla="*/ 1470570 w 5156808"/>
                <a:gd name="connsiteY28" fmla="*/ 345622 h 2801460"/>
                <a:gd name="connsiteX29" fmla="*/ 1413721 w 5156808"/>
                <a:gd name="connsiteY29" fmla="*/ 262755 h 2801460"/>
                <a:gd name="connsiteX30" fmla="*/ 1784882 w 5156808"/>
                <a:gd name="connsiteY30" fmla="*/ 26186 h 2801460"/>
                <a:gd name="connsiteX31" fmla="*/ 2083211 w 5156808"/>
                <a:gd name="connsiteY31" fmla="*/ 202991 h 2801460"/>
                <a:gd name="connsiteX32" fmla="*/ 2227792 w 5156808"/>
                <a:gd name="connsiteY32" fmla="*/ 298436 h 2801460"/>
                <a:gd name="connsiteX33" fmla="*/ 2344148 w 5156808"/>
                <a:gd name="connsiteY33" fmla="*/ 420279 h 2801460"/>
                <a:gd name="connsiteX0" fmla="*/ 2344148 w 5156808"/>
                <a:gd name="connsiteY0" fmla="*/ 420279 h 2801460"/>
                <a:gd name="connsiteX1" fmla="*/ 3146970 w 5156808"/>
                <a:gd name="connsiteY1" fmla="*/ 32658 h 2801460"/>
                <a:gd name="connsiteX2" fmla="*/ 3704862 w 5156808"/>
                <a:gd name="connsiteY2" fmla="*/ 0 h 2801460"/>
                <a:gd name="connsiteX3" fmla="*/ 4107634 w 5156808"/>
                <a:gd name="connsiteY3" fmla="*/ 244929 h 2801460"/>
                <a:gd name="connsiteX4" fmla="*/ 4491355 w 5156808"/>
                <a:gd name="connsiteY4" fmla="*/ 729343 h 2801460"/>
                <a:gd name="connsiteX5" fmla="*/ 4488634 w 5156808"/>
                <a:gd name="connsiteY5" fmla="*/ 963386 h 2801460"/>
                <a:gd name="connsiteX6" fmla="*/ 4515848 w 5156808"/>
                <a:gd name="connsiteY6" fmla="*/ 887186 h 2801460"/>
                <a:gd name="connsiteX7" fmla="*/ 4485912 w 5156808"/>
                <a:gd name="connsiteY7" fmla="*/ 302079 h 2801460"/>
                <a:gd name="connsiteX8" fmla="*/ 4553842 w 5156808"/>
                <a:gd name="connsiteY8" fmla="*/ 44076 h 2801460"/>
                <a:gd name="connsiteX9" fmla="*/ 4824899 w 5156808"/>
                <a:gd name="connsiteY9" fmla="*/ 259834 h 2801460"/>
                <a:gd name="connsiteX10" fmla="*/ 5146794 w 5156808"/>
                <a:gd name="connsiteY10" fmla="*/ 824595 h 2801460"/>
                <a:gd name="connsiteX11" fmla="*/ 5156808 w 5156808"/>
                <a:gd name="connsiteY11" fmla="*/ 1645294 h 2801460"/>
                <a:gd name="connsiteX12" fmla="*/ 5016698 w 5156808"/>
                <a:gd name="connsiteY12" fmla="*/ 1840027 h 2801460"/>
                <a:gd name="connsiteX13" fmla="*/ 4413199 w 5156808"/>
                <a:gd name="connsiteY13" fmla="*/ 2357205 h 2801460"/>
                <a:gd name="connsiteX14" fmla="*/ 3842230 w 5156808"/>
                <a:gd name="connsiteY14" fmla="*/ 2671805 h 2801460"/>
                <a:gd name="connsiteX15" fmla="*/ 3443623 w 5156808"/>
                <a:gd name="connsiteY15" fmla="*/ 2801460 h 2801460"/>
                <a:gd name="connsiteX16" fmla="*/ 3204198 w 5156808"/>
                <a:gd name="connsiteY16" fmla="*/ 2777544 h 2801460"/>
                <a:gd name="connsiteX17" fmla="*/ 2304761 w 5156808"/>
                <a:gd name="connsiteY17" fmla="*/ 2337506 h 2801460"/>
                <a:gd name="connsiteX18" fmla="*/ 1325251 w 5156808"/>
                <a:gd name="connsiteY18" fmla="*/ 1704167 h 2801460"/>
                <a:gd name="connsiteX19" fmla="*/ 956221 w 5156808"/>
                <a:gd name="connsiteY19" fmla="*/ 1722451 h 2801460"/>
                <a:gd name="connsiteX20" fmla="*/ 567054 w 5156808"/>
                <a:gd name="connsiteY20" fmla="*/ 2092459 h 2801460"/>
                <a:gd name="connsiteX21" fmla="*/ 57043 w 5156808"/>
                <a:gd name="connsiteY21" fmla="*/ 1946589 h 2801460"/>
                <a:gd name="connsiteX22" fmla="*/ 37121 w 5156808"/>
                <a:gd name="connsiteY22" fmla="*/ 1508649 h 2801460"/>
                <a:gd name="connsiteX23" fmla="*/ 0 w 5156808"/>
                <a:gd name="connsiteY23" fmla="*/ 711589 h 2801460"/>
                <a:gd name="connsiteX24" fmla="*/ 442975 w 5156808"/>
                <a:gd name="connsiteY24" fmla="*/ 514225 h 2801460"/>
                <a:gd name="connsiteX25" fmla="*/ 1201573 w 5156808"/>
                <a:gd name="connsiteY25" fmla="*/ 1022705 h 2801460"/>
                <a:gd name="connsiteX26" fmla="*/ 1503227 w 5156808"/>
                <a:gd name="connsiteY26" fmla="*/ 816429 h 2801460"/>
                <a:gd name="connsiteX27" fmla="*/ 1500505 w 5156808"/>
                <a:gd name="connsiteY27" fmla="*/ 696686 h 2801460"/>
                <a:gd name="connsiteX28" fmla="*/ 1470570 w 5156808"/>
                <a:gd name="connsiteY28" fmla="*/ 345622 h 2801460"/>
                <a:gd name="connsiteX29" fmla="*/ 1413721 w 5156808"/>
                <a:gd name="connsiteY29" fmla="*/ 262755 h 2801460"/>
                <a:gd name="connsiteX30" fmla="*/ 1784882 w 5156808"/>
                <a:gd name="connsiteY30" fmla="*/ 26186 h 2801460"/>
                <a:gd name="connsiteX31" fmla="*/ 2083211 w 5156808"/>
                <a:gd name="connsiteY31" fmla="*/ 202991 h 2801460"/>
                <a:gd name="connsiteX32" fmla="*/ 2227792 w 5156808"/>
                <a:gd name="connsiteY32" fmla="*/ 298436 h 2801460"/>
                <a:gd name="connsiteX33" fmla="*/ 2344148 w 5156808"/>
                <a:gd name="connsiteY33" fmla="*/ 420279 h 2801460"/>
                <a:gd name="connsiteX0" fmla="*/ 2331519 w 5144179"/>
                <a:gd name="connsiteY0" fmla="*/ 420279 h 2801460"/>
                <a:gd name="connsiteX1" fmla="*/ 3134341 w 5144179"/>
                <a:gd name="connsiteY1" fmla="*/ 32658 h 2801460"/>
                <a:gd name="connsiteX2" fmla="*/ 3692233 w 5144179"/>
                <a:gd name="connsiteY2" fmla="*/ 0 h 2801460"/>
                <a:gd name="connsiteX3" fmla="*/ 4095005 w 5144179"/>
                <a:gd name="connsiteY3" fmla="*/ 244929 h 2801460"/>
                <a:gd name="connsiteX4" fmla="*/ 4478726 w 5144179"/>
                <a:gd name="connsiteY4" fmla="*/ 729343 h 2801460"/>
                <a:gd name="connsiteX5" fmla="*/ 4476005 w 5144179"/>
                <a:gd name="connsiteY5" fmla="*/ 963386 h 2801460"/>
                <a:gd name="connsiteX6" fmla="*/ 4503219 w 5144179"/>
                <a:gd name="connsiteY6" fmla="*/ 887186 h 2801460"/>
                <a:gd name="connsiteX7" fmla="*/ 4473283 w 5144179"/>
                <a:gd name="connsiteY7" fmla="*/ 302079 h 2801460"/>
                <a:gd name="connsiteX8" fmla="*/ 4541213 w 5144179"/>
                <a:gd name="connsiteY8" fmla="*/ 44076 h 2801460"/>
                <a:gd name="connsiteX9" fmla="*/ 4812270 w 5144179"/>
                <a:gd name="connsiteY9" fmla="*/ 259834 h 2801460"/>
                <a:gd name="connsiteX10" fmla="*/ 5134165 w 5144179"/>
                <a:gd name="connsiteY10" fmla="*/ 824595 h 2801460"/>
                <a:gd name="connsiteX11" fmla="*/ 5144179 w 5144179"/>
                <a:gd name="connsiteY11" fmla="*/ 1645294 h 2801460"/>
                <a:gd name="connsiteX12" fmla="*/ 5004069 w 5144179"/>
                <a:gd name="connsiteY12" fmla="*/ 1840027 h 2801460"/>
                <a:gd name="connsiteX13" fmla="*/ 4400570 w 5144179"/>
                <a:gd name="connsiteY13" fmla="*/ 2357205 h 2801460"/>
                <a:gd name="connsiteX14" fmla="*/ 3829601 w 5144179"/>
                <a:gd name="connsiteY14" fmla="*/ 2671805 h 2801460"/>
                <a:gd name="connsiteX15" fmla="*/ 3430994 w 5144179"/>
                <a:gd name="connsiteY15" fmla="*/ 2801460 h 2801460"/>
                <a:gd name="connsiteX16" fmla="*/ 3191569 w 5144179"/>
                <a:gd name="connsiteY16" fmla="*/ 2777544 h 2801460"/>
                <a:gd name="connsiteX17" fmla="*/ 2292132 w 5144179"/>
                <a:gd name="connsiteY17" fmla="*/ 2337506 h 2801460"/>
                <a:gd name="connsiteX18" fmla="*/ 1312622 w 5144179"/>
                <a:gd name="connsiteY18" fmla="*/ 1704167 h 2801460"/>
                <a:gd name="connsiteX19" fmla="*/ 943592 w 5144179"/>
                <a:gd name="connsiteY19" fmla="*/ 1722451 h 2801460"/>
                <a:gd name="connsiteX20" fmla="*/ 554425 w 5144179"/>
                <a:gd name="connsiteY20" fmla="*/ 2092459 h 2801460"/>
                <a:gd name="connsiteX21" fmla="*/ 44414 w 5144179"/>
                <a:gd name="connsiteY21" fmla="*/ 1946589 h 2801460"/>
                <a:gd name="connsiteX22" fmla="*/ 24492 w 5144179"/>
                <a:gd name="connsiteY22" fmla="*/ 1508649 h 2801460"/>
                <a:gd name="connsiteX23" fmla="*/ 0 w 5144179"/>
                <a:gd name="connsiteY23" fmla="*/ 642130 h 2801460"/>
                <a:gd name="connsiteX24" fmla="*/ 430346 w 5144179"/>
                <a:gd name="connsiteY24" fmla="*/ 514225 h 2801460"/>
                <a:gd name="connsiteX25" fmla="*/ 1188944 w 5144179"/>
                <a:gd name="connsiteY25" fmla="*/ 1022705 h 2801460"/>
                <a:gd name="connsiteX26" fmla="*/ 1490598 w 5144179"/>
                <a:gd name="connsiteY26" fmla="*/ 816429 h 2801460"/>
                <a:gd name="connsiteX27" fmla="*/ 1487876 w 5144179"/>
                <a:gd name="connsiteY27" fmla="*/ 696686 h 2801460"/>
                <a:gd name="connsiteX28" fmla="*/ 1457941 w 5144179"/>
                <a:gd name="connsiteY28" fmla="*/ 345622 h 2801460"/>
                <a:gd name="connsiteX29" fmla="*/ 1401092 w 5144179"/>
                <a:gd name="connsiteY29" fmla="*/ 262755 h 2801460"/>
                <a:gd name="connsiteX30" fmla="*/ 1772253 w 5144179"/>
                <a:gd name="connsiteY30" fmla="*/ 26186 h 2801460"/>
                <a:gd name="connsiteX31" fmla="*/ 2070582 w 5144179"/>
                <a:gd name="connsiteY31" fmla="*/ 202991 h 2801460"/>
                <a:gd name="connsiteX32" fmla="*/ 2215163 w 5144179"/>
                <a:gd name="connsiteY32" fmla="*/ 298436 h 2801460"/>
                <a:gd name="connsiteX33" fmla="*/ 2331519 w 5144179"/>
                <a:gd name="connsiteY33" fmla="*/ 420279 h 2801460"/>
                <a:gd name="connsiteX0" fmla="*/ 2331519 w 5144179"/>
                <a:gd name="connsiteY0" fmla="*/ 420279 h 2801460"/>
                <a:gd name="connsiteX1" fmla="*/ 3134341 w 5144179"/>
                <a:gd name="connsiteY1" fmla="*/ 32658 h 2801460"/>
                <a:gd name="connsiteX2" fmla="*/ 3692233 w 5144179"/>
                <a:gd name="connsiteY2" fmla="*/ 0 h 2801460"/>
                <a:gd name="connsiteX3" fmla="*/ 4095005 w 5144179"/>
                <a:gd name="connsiteY3" fmla="*/ 244929 h 2801460"/>
                <a:gd name="connsiteX4" fmla="*/ 4478726 w 5144179"/>
                <a:gd name="connsiteY4" fmla="*/ 729343 h 2801460"/>
                <a:gd name="connsiteX5" fmla="*/ 4476005 w 5144179"/>
                <a:gd name="connsiteY5" fmla="*/ 963386 h 2801460"/>
                <a:gd name="connsiteX6" fmla="*/ 4503219 w 5144179"/>
                <a:gd name="connsiteY6" fmla="*/ 887186 h 2801460"/>
                <a:gd name="connsiteX7" fmla="*/ 4473283 w 5144179"/>
                <a:gd name="connsiteY7" fmla="*/ 302079 h 2801460"/>
                <a:gd name="connsiteX8" fmla="*/ 4541213 w 5144179"/>
                <a:gd name="connsiteY8" fmla="*/ 44076 h 2801460"/>
                <a:gd name="connsiteX9" fmla="*/ 4812270 w 5144179"/>
                <a:gd name="connsiteY9" fmla="*/ 259834 h 2801460"/>
                <a:gd name="connsiteX10" fmla="*/ 5134165 w 5144179"/>
                <a:gd name="connsiteY10" fmla="*/ 824595 h 2801460"/>
                <a:gd name="connsiteX11" fmla="*/ 5144179 w 5144179"/>
                <a:gd name="connsiteY11" fmla="*/ 1645294 h 2801460"/>
                <a:gd name="connsiteX12" fmla="*/ 5004069 w 5144179"/>
                <a:gd name="connsiteY12" fmla="*/ 1840027 h 2801460"/>
                <a:gd name="connsiteX13" fmla="*/ 4400570 w 5144179"/>
                <a:gd name="connsiteY13" fmla="*/ 2357205 h 2801460"/>
                <a:gd name="connsiteX14" fmla="*/ 3829601 w 5144179"/>
                <a:gd name="connsiteY14" fmla="*/ 2671805 h 2801460"/>
                <a:gd name="connsiteX15" fmla="*/ 3430994 w 5144179"/>
                <a:gd name="connsiteY15" fmla="*/ 2801460 h 2801460"/>
                <a:gd name="connsiteX16" fmla="*/ 3191569 w 5144179"/>
                <a:gd name="connsiteY16" fmla="*/ 2777544 h 2801460"/>
                <a:gd name="connsiteX17" fmla="*/ 2292132 w 5144179"/>
                <a:gd name="connsiteY17" fmla="*/ 2337506 h 2801460"/>
                <a:gd name="connsiteX18" fmla="*/ 1312622 w 5144179"/>
                <a:gd name="connsiteY18" fmla="*/ 1704167 h 2801460"/>
                <a:gd name="connsiteX19" fmla="*/ 943592 w 5144179"/>
                <a:gd name="connsiteY19" fmla="*/ 1722451 h 2801460"/>
                <a:gd name="connsiteX20" fmla="*/ 554425 w 5144179"/>
                <a:gd name="connsiteY20" fmla="*/ 2092459 h 2801460"/>
                <a:gd name="connsiteX21" fmla="*/ 44414 w 5144179"/>
                <a:gd name="connsiteY21" fmla="*/ 1946589 h 2801460"/>
                <a:gd name="connsiteX22" fmla="*/ 24492 w 5144179"/>
                <a:gd name="connsiteY22" fmla="*/ 1508649 h 2801460"/>
                <a:gd name="connsiteX23" fmla="*/ 0 w 5144179"/>
                <a:gd name="connsiteY23" fmla="*/ 642130 h 2801460"/>
                <a:gd name="connsiteX24" fmla="*/ 430346 w 5144179"/>
                <a:gd name="connsiteY24" fmla="*/ 514225 h 2801460"/>
                <a:gd name="connsiteX25" fmla="*/ 1201573 w 5144179"/>
                <a:gd name="connsiteY25" fmla="*/ 959560 h 2801460"/>
                <a:gd name="connsiteX26" fmla="*/ 1490598 w 5144179"/>
                <a:gd name="connsiteY26" fmla="*/ 816429 h 2801460"/>
                <a:gd name="connsiteX27" fmla="*/ 1487876 w 5144179"/>
                <a:gd name="connsiteY27" fmla="*/ 696686 h 2801460"/>
                <a:gd name="connsiteX28" fmla="*/ 1457941 w 5144179"/>
                <a:gd name="connsiteY28" fmla="*/ 345622 h 2801460"/>
                <a:gd name="connsiteX29" fmla="*/ 1401092 w 5144179"/>
                <a:gd name="connsiteY29" fmla="*/ 262755 h 2801460"/>
                <a:gd name="connsiteX30" fmla="*/ 1772253 w 5144179"/>
                <a:gd name="connsiteY30" fmla="*/ 26186 h 2801460"/>
                <a:gd name="connsiteX31" fmla="*/ 2070582 w 5144179"/>
                <a:gd name="connsiteY31" fmla="*/ 202991 h 2801460"/>
                <a:gd name="connsiteX32" fmla="*/ 2215163 w 5144179"/>
                <a:gd name="connsiteY32" fmla="*/ 298436 h 2801460"/>
                <a:gd name="connsiteX33" fmla="*/ 2331519 w 5144179"/>
                <a:gd name="connsiteY33" fmla="*/ 420279 h 2801460"/>
                <a:gd name="connsiteX0" fmla="*/ 2331519 w 5144179"/>
                <a:gd name="connsiteY0" fmla="*/ 420279 h 2801460"/>
                <a:gd name="connsiteX1" fmla="*/ 3134341 w 5144179"/>
                <a:gd name="connsiteY1" fmla="*/ 32658 h 2801460"/>
                <a:gd name="connsiteX2" fmla="*/ 3692233 w 5144179"/>
                <a:gd name="connsiteY2" fmla="*/ 0 h 2801460"/>
                <a:gd name="connsiteX3" fmla="*/ 4095005 w 5144179"/>
                <a:gd name="connsiteY3" fmla="*/ 244929 h 2801460"/>
                <a:gd name="connsiteX4" fmla="*/ 4478726 w 5144179"/>
                <a:gd name="connsiteY4" fmla="*/ 729343 h 2801460"/>
                <a:gd name="connsiteX5" fmla="*/ 4476005 w 5144179"/>
                <a:gd name="connsiteY5" fmla="*/ 963386 h 2801460"/>
                <a:gd name="connsiteX6" fmla="*/ 4503219 w 5144179"/>
                <a:gd name="connsiteY6" fmla="*/ 887186 h 2801460"/>
                <a:gd name="connsiteX7" fmla="*/ 4473283 w 5144179"/>
                <a:gd name="connsiteY7" fmla="*/ 302079 h 2801460"/>
                <a:gd name="connsiteX8" fmla="*/ 4541213 w 5144179"/>
                <a:gd name="connsiteY8" fmla="*/ 44076 h 2801460"/>
                <a:gd name="connsiteX9" fmla="*/ 4812270 w 5144179"/>
                <a:gd name="connsiteY9" fmla="*/ 259834 h 2801460"/>
                <a:gd name="connsiteX10" fmla="*/ 5134165 w 5144179"/>
                <a:gd name="connsiteY10" fmla="*/ 824595 h 2801460"/>
                <a:gd name="connsiteX11" fmla="*/ 5144179 w 5144179"/>
                <a:gd name="connsiteY11" fmla="*/ 1645294 h 2801460"/>
                <a:gd name="connsiteX12" fmla="*/ 5004069 w 5144179"/>
                <a:gd name="connsiteY12" fmla="*/ 1840027 h 2801460"/>
                <a:gd name="connsiteX13" fmla="*/ 4400570 w 5144179"/>
                <a:gd name="connsiteY13" fmla="*/ 2357205 h 2801460"/>
                <a:gd name="connsiteX14" fmla="*/ 3829601 w 5144179"/>
                <a:gd name="connsiteY14" fmla="*/ 2671805 h 2801460"/>
                <a:gd name="connsiteX15" fmla="*/ 3430994 w 5144179"/>
                <a:gd name="connsiteY15" fmla="*/ 2801460 h 2801460"/>
                <a:gd name="connsiteX16" fmla="*/ 3191569 w 5144179"/>
                <a:gd name="connsiteY16" fmla="*/ 2777544 h 2801460"/>
                <a:gd name="connsiteX17" fmla="*/ 2292132 w 5144179"/>
                <a:gd name="connsiteY17" fmla="*/ 2337506 h 2801460"/>
                <a:gd name="connsiteX18" fmla="*/ 1312622 w 5144179"/>
                <a:gd name="connsiteY18" fmla="*/ 1704167 h 2801460"/>
                <a:gd name="connsiteX19" fmla="*/ 943592 w 5144179"/>
                <a:gd name="connsiteY19" fmla="*/ 1722451 h 2801460"/>
                <a:gd name="connsiteX20" fmla="*/ 554425 w 5144179"/>
                <a:gd name="connsiteY20" fmla="*/ 2092459 h 2801460"/>
                <a:gd name="connsiteX21" fmla="*/ 44414 w 5144179"/>
                <a:gd name="connsiteY21" fmla="*/ 1946589 h 2801460"/>
                <a:gd name="connsiteX22" fmla="*/ 24492 w 5144179"/>
                <a:gd name="connsiteY22" fmla="*/ 1508649 h 2801460"/>
                <a:gd name="connsiteX23" fmla="*/ 0 w 5144179"/>
                <a:gd name="connsiteY23" fmla="*/ 642130 h 2801460"/>
                <a:gd name="connsiteX24" fmla="*/ 430346 w 5144179"/>
                <a:gd name="connsiteY24" fmla="*/ 514225 h 2801460"/>
                <a:gd name="connsiteX25" fmla="*/ 1201573 w 5144179"/>
                <a:gd name="connsiteY25" fmla="*/ 959560 h 2801460"/>
                <a:gd name="connsiteX26" fmla="*/ 1370623 w 5144179"/>
                <a:gd name="connsiteY26" fmla="*/ 816431 h 2801460"/>
                <a:gd name="connsiteX27" fmla="*/ 1487876 w 5144179"/>
                <a:gd name="connsiteY27" fmla="*/ 696686 h 2801460"/>
                <a:gd name="connsiteX28" fmla="*/ 1457941 w 5144179"/>
                <a:gd name="connsiteY28" fmla="*/ 345622 h 2801460"/>
                <a:gd name="connsiteX29" fmla="*/ 1401092 w 5144179"/>
                <a:gd name="connsiteY29" fmla="*/ 262755 h 2801460"/>
                <a:gd name="connsiteX30" fmla="*/ 1772253 w 5144179"/>
                <a:gd name="connsiteY30" fmla="*/ 26186 h 2801460"/>
                <a:gd name="connsiteX31" fmla="*/ 2070582 w 5144179"/>
                <a:gd name="connsiteY31" fmla="*/ 202991 h 2801460"/>
                <a:gd name="connsiteX32" fmla="*/ 2215163 w 5144179"/>
                <a:gd name="connsiteY32" fmla="*/ 298436 h 2801460"/>
                <a:gd name="connsiteX33" fmla="*/ 2331519 w 5144179"/>
                <a:gd name="connsiteY33" fmla="*/ 420279 h 2801460"/>
                <a:gd name="connsiteX0" fmla="*/ 2331519 w 5144179"/>
                <a:gd name="connsiteY0" fmla="*/ 420279 h 2801460"/>
                <a:gd name="connsiteX1" fmla="*/ 3134341 w 5144179"/>
                <a:gd name="connsiteY1" fmla="*/ 32658 h 2801460"/>
                <a:gd name="connsiteX2" fmla="*/ 3692233 w 5144179"/>
                <a:gd name="connsiteY2" fmla="*/ 0 h 2801460"/>
                <a:gd name="connsiteX3" fmla="*/ 4095005 w 5144179"/>
                <a:gd name="connsiteY3" fmla="*/ 244929 h 2801460"/>
                <a:gd name="connsiteX4" fmla="*/ 4478726 w 5144179"/>
                <a:gd name="connsiteY4" fmla="*/ 729343 h 2801460"/>
                <a:gd name="connsiteX5" fmla="*/ 4476005 w 5144179"/>
                <a:gd name="connsiteY5" fmla="*/ 963386 h 2801460"/>
                <a:gd name="connsiteX6" fmla="*/ 4503219 w 5144179"/>
                <a:gd name="connsiteY6" fmla="*/ 887186 h 2801460"/>
                <a:gd name="connsiteX7" fmla="*/ 4473283 w 5144179"/>
                <a:gd name="connsiteY7" fmla="*/ 302079 h 2801460"/>
                <a:gd name="connsiteX8" fmla="*/ 4541213 w 5144179"/>
                <a:gd name="connsiteY8" fmla="*/ 44076 h 2801460"/>
                <a:gd name="connsiteX9" fmla="*/ 4812270 w 5144179"/>
                <a:gd name="connsiteY9" fmla="*/ 259834 h 2801460"/>
                <a:gd name="connsiteX10" fmla="*/ 5134165 w 5144179"/>
                <a:gd name="connsiteY10" fmla="*/ 824595 h 2801460"/>
                <a:gd name="connsiteX11" fmla="*/ 5144179 w 5144179"/>
                <a:gd name="connsiteY11" fmla="*/ 1645294 h 2801460"/>
                <a:gd name="connsiteX12" fmla="*/ 5004069 w 5144179"/>
                <a:gd name="connsiteY12" fmla="*/ 1840027 h 2801460"/>
                <a:gd name="connsiteX13" fmla="*/ 4400570 w 5144179"/>
                <a:gd name="connsiteY13" fmla="*/ 2357205 h 2801460"/>
                <a:gd name="connsiteX14" fmla="*/ 3829601 w 5144179"/>
                <a:gd name="connsiteY14" fmla="*/ 2671805 h 2801460"/>
                <a:gd name="connsiteX15" fmla="*/ 3430994 w 5144179"/>
                <a:gd name="connsiteY15" fmla="*/ 2801460 h 2801460"/>
                <a:gd name="connsiteX16" fmla="*/ 3191569 w 5144179"/>
                <a:gd name="connsiteY16" fmla="*/ 2777544 h 2801460"/>
                <a:gd name="connsiteX17" fmla="*/ 2292132 w 5144179"/>
                <a:gd name="connsiteY17" fmla="*/ 2337506 h 2801460"/>
                <a:gd name="connsiteX18" fmla="*/ 1312622 w 5144179"/>
                <a:gd name="connsiteY18" fmla="*/ 1704167 h 2801460"/>
                <a:gd name="connsiteX19" fmla="*/ 943592 w 5144179"/>
                <a:gd name="connsiteY19" fmla="*/ 1722451 h 2801460"/>
                <a:gd name="connsiteX20" fmla="*/ 554425 w 5144179"/>
                <a:gd name="connsiteY20" fmla="*/ 2092459 h 2801460"/>
                <a:gd name="connsiteX21" fmla="*/ 44414 w 5144179"/>
                <a:gd name="connsiteY21" fmla="*/ 1946589 h 2801460"/>
                <a:gd name="connsiteX22" fmla="*/ 24492 w 5144179"/>
                <a:gd name="connsiteY22" fmla="*/ 1508649 h 2801460"/>
                <a:gd name="connsiteX23" fmla="*/ 0 w 5144179"/>
                <a:gd name="connsiteY23" fmla="*/ 642130 h 2801460"/>
                <a:gd name="connsiteX24" fmla="*/ 430346 w 5144179"/>
                <a:gd name="connsiteY24" fmla="*/ 514225 h 2801460"/>
                <a:gd name="connsiteX25" fmla="*/ 1201573 w 5144179"/>
                <a:gd name="connsiteY25" fmla="*/ 959560 h 2801460"/>
                <a:gd name="connsiteX26" fmla="*/ 1370623 w 5144179"/>
                <a:gd name="connsiteY26" fmla="*/ 816431 h 2801460"/>
                <a:gd name="connsiteX27" fmla="*/ 1487876 w 5144179"/>
                <a:gd name="connsiteY27" fmla="*/ 696686 h 2801460"/>
                <a:gd name="connsiteX28" fmla="*/ 1375854 w 5144179"/>
                <a:gd name="connsiteY28" fmla="*/ 345622 h 2801460"/>
                <a:gd name="connsiteX29" fmla="*/ 1401092 w 5144179"/>
                <a:gd name="connsiteY29" fmla="*/ 262755 h 2801460"/>
                <a:gd name="connsiteX30" fmla="*/ 1772253 w 5144179"/>
                <a:gd name="connsiteY30" fmla="*/ 26186 h 2801460"/>
                <a:gd name="connsiteX31" fmla="*/ 2070582 w 5144179"/>
                <a:gd name="connsiteY31" fmla="*/ 202991 h 2801460"/>
                <a:gd name="connsiteX32" fmla="*/ 2215163 w 5144179"/>
                <a:gd name="connsiteY32" fmla="*/ 298436 h 2801460"/>
                <a:gd name="connsiteX33" fmla="*/ 2331519 w 5144179"/>
                <a:gd name="connsiteY33" fmla="*/ 420279 h 2801460"/>
                <a:gd name="connsiteX0" fmla="*/ 2331519 w 5144179"/>
                <a:gd name="connsiteY0" fmla="*/ 420279 h 2801460"/>
                <a:gd name="connsiteX1" fmla="*/ 3134341 w 5144179"/>
                <a:gd name="connsiteY1" fmla="*/ 32658 h 2801460"/>
                <a:gd name="connsiteX2" fmla="*/ 3692233 w 5144179"/>
                <a:gd name="connsiteY2" fmla="*/ 0 h 2801460"/>
                <a:gd name="connsiteX3" fmla="*/ 4095005 w 5144179"/>
                <a:gd name="connsiteY3" fmla="*/ 244929 h 2801460"/>
                <a:gd name="connsiteX4" fmla="*/ 4478726 w 5144179"/>
                <a:gd name="connsiteY4" fmla="*/ 729343 h 2801460"/>
                <a:gd name="connsiteX5" fmla="*/ 4476005 w 5144179"/>
                <a:gd name="connsiteY5" fmla="*/ 963386 h 2801460"/>
                <a:gd name="connsiteX6" fmla="*/ 4503219 w 5144179"/>
                <a:gd name="connsiteY6" fmla="*/ 887186 h 2801460"/>
                <a:gd name="connsiteX7" fmla="*/ 4473283 w 5144179"/>
                <a:gd name="connsiteY7" fmla="*/ 302079 h 2801460"/>
                <a:gd name="connsiteX8" fmla="*/ 4541213 w 5144179"/>
                <a:gd name="connsiteY8" fmla="*/ 44076 h 2801460"/>
                <a:gd name="connsiteX9" fmla="*/ 4812270 w 5144179"/>
                <a:gd name="connsiteY9" fmla="*/ 259834 h 2801460"/>
                <a:gd name="connsiteX10" fmla="*/ 5134165 w 5144179"/>
                <a:gd name="connsiteY10" fmla="*/ 824595 h 2801460"/>
                <a:gd name="connsiteX11" fmla="*/ 5144179 w 5144179"/>
                <a:gd name="connsiteY11" fmla="*/ 1645294 h 2801460"/>
                <a:gd name="connsiteX12" fmla="*/ 5004069 w 5144179"/>
                <a:gd name="connsiteY12" fmla="*/ 1840027 h 2801460"/>
                <a:gd name="connsiteX13" fmla="*/ 4400570 w 5144179"/>
                <a:gd name="connsiteY13" fmla="*/ 2357205 h 2801460"/>
                <a:gd name="connsiteX14" fmla="*/ 3829601 w 5144179"/>
                <a:gd name="connsiteY14" fmla="*/ 2671805 h 2801460"/>
                <a:gd name="connsiteX15" fmla="*/ 3430994 w 5144179"/>
                <a:gd name="connsiteY15" fmla="*/ 2801460 h 2801460"/>
                <a:gd name="connsiteX16" fmla="*/ 3191569 w 5144179"/>
                <a:gd name="connsiteY16" fmla="*/ 2777544 h 2801460"/>
                <a:gd name="connsiteX17" fmla="*/ 2292132 w 5144179"/>
                <a:gd name="connsiteY17" fmla="*/ 2337506 h 2801460"/>
                <a:gd name="connsiteX18" fmla="*/ 1312622 w 5144179"/>
                <a:gd name="connsiteY18" fmla="*/ 1704167 h 2801460"/>
                <a:gd name="connsiteX19" fmla="*/ 943592 w 5144179"/>
                <a:gd name="connsiteY19" fmla="*/ 1722451 h 2801460"/>
                <a:gd name="connsiteX20" fmla="*/ 554425 w 5144179"/>
                <a:gd name="connsiteY20" fmla="*/ 2092459 h 2801460"/>
                <a:gd name="connsiteX21" fmla="*/ 44414 w 5144179"/>
                <a:gd name="connsiteY21" fmla="*/ 1946589 h 2801460"/>
                <a:gd name="connsiteX22" fmla="*/ 24492 w 5144179"/>
                <a:gd name="connsiteY22" fmla="*/ 1508649 h 2801460"/>
                <a:gd name="connsiteX23" fmla="*/ 0 w 5144179"/>
                <a:gd name="connsiteY23" fmla="*/ 642130 h 2801460"/>
                <a:gd name="connsiteX24" fmla="*/ 430346 w 5144179"/>
                <a:gd name="connsiteY24" fmla="*/ 514225 h 2801460"/>
                <a:gd name="connsiteX25" fmla="*/ 1201573 w 5144179"/>
                <a:gd name="connsiteY25" fmla="*/ 959560 h 2801460"/>
                <a:gd name="connsiteX26" fmla="*/ 1370623 w 5144179"/>
                <a:gd name="connsiteY26" fmla="*/ 816431 h 2801460"/>
                <a:gd name="connsiteX27" fmla="*/ 1487876 w 5144179"/>
                <a:gd name="connsiteY27" fmla="*/ 696686 h 2801460"/>
                <a:gd name="connsiteX28" fmla="*/ 1375854 w 5144179"/>
                <a:gd name="connsiteY28" fmla="*/ 345622 h 2801460"/>
                <a:gd name="connsiteX29" fmla="*/ 1293745 w 5144179"/>
                <a:gd name="connsiteY29" fmla="*/ 269069 h 2801460"/>
                <a:gd name="connsiteX30" fmla="*/ 1772253 w 5144179"/>
                <a:gd name="connsiteY30" fmla="*/ 26186 h 2801460"/>
                <a:gd name="connsiteX31" fmla="*/ 2070582 w 5144179"/>
                <a:gd name="connsiteY31" fmla="*/ 202991 h 2801460"/>
                <a:gd name="connsiteX32" fmla="*/ 2215163 w 5144179"/>
                <a:gd name="connsiteY32" fmla="*/ 298436 h 2801460"/>
                <a:gd name="connsiteX33" fmla="*/ 2331519 w 5144179"/>
                <a:gd name="connsiteY33" fmla="*/ 420279 h 2801460"/>
                <a:gd name="connsiteX0" fmla="*/ 2331519 w 5144179"/>
                <a:gd name="connsiteY0" fmla="*/ 420279 h 2801460"/>
                <a:gd name="connsiteX1" fmla="*/ 3134341 w 5144179"/>
                <a:gd name="connsiteY1" fmla="*/ 32658 h 2801460"/>
                <a:gd name="connsiteX2" fmla="*/ 3692233 w 5144179"/>
                <a:gd name="connsiteY2" fmla="*/ 0 h 2801460"/>
                <a:gd name="connsiteX3" fmla="*/ 4095005 w 5144179"/>
                <a:gd name="connsiteY3" fmla="*/ 244929 h 2801460"/>
                <a:gd name="connsiteX4" fmla="*/ 4478726 w 5144179"/>
                <a:gd name="connsiteY4" fmla="*/ 729343 h 2801460"/>
                <a:gd name="connsiteX5" fmla="*/ 4476005 w 5144179"/>
                <a:gd name="connsiteY5" fmla="*/ 963386 h 2801460"/>
                <a:gd name="connsiteX6" fmla="*/ 4503219 w 5144179"/>
                <a:gd name="connsiteY6" fmla="*/ 887186 h 2801460"/>
                <a:gd name="connsiteX7" fmla="*/ 4473283 w 5144179"/>
                <a:gd name="connsiteY7" fmla="*/ 302079 h 2801460"/>
                <a:gd name="connsiteX8" fmla="*/ 4541213 w 5144179"/>
                <a:gd name="connsiteY8" fmla="*/ 44076 h 2801460"/>
                <a:gd name="connsiteX9" fmla="*/ 4812270 w 5144179"/>
                <a:gd name="connsiteY9" fmla="*/ 259834 h 2801460"/>
                <a:gd name="connsiteX10" fmla="*/ 5134165 w 5144179"/>
                <a:gd name="connsiteY10" fmla="*/ 824595 h 2801460"/>
                <a:gd name="connsiteX11" fmla="*/ 5144179 w 5144179"/>
                <a:gd name="connsiteY11" fmla="*/ 1645294 h 2801460"/>
                <a:gd name="connsiteX12" fmla="*/ 5004069 w 5144179"/>
                <a:gd name="connsiteY12" fmla="*/ 1840027 h 2801460"/>
                <a:gd name="connsiteX13" fmla="*/ 4400570 w 5144179"/>
                <a:gd name="connsiteY13" fmla="*/ 2357205 h 2801460"/>
                <a:gd name="connsiteX14" fmla="*/ 3829601 w 5144179"/>
                <a:gd name="connsiteY14" fmla="*/ 2671805 h 2801460"/>
                <a:gd name="connsiteX15" fmla="*/ 3430994 w 5144179"/>
                <a:gd name="connsiteY15" fmla="*/ 2801460 h 2801460"/>
                <a:gd name="connsiteX16" fmla="*/ 3191569 w 5144179"/>
                <a:gd name="connsiteY16" fmla="*/ 2777544 h 2801460"/>
                <a:gd name="connsiteX17" fmla="*/ 2292132 w 5144179"/>
                <a:gd name="connsiteY17" fmla="*/ 2337506 h 2801460"/>
                <a:gd name="connsiteX18" fmla="*/ 1312622 w 5144179"/>
                <a:gd name="connsiteY18" fmla="*/ 1704167 h 2801460"/>
                <a:gd name="connsiteX19" fmla="*/ 943592 w 5144179"/>
                <a:gd name="connsiteY19" fmla="*/ 1722451 h 2801460"/>
                <a:gd name="connsiteX20" fmla="*/ 554425 w 5144179"/>
                <a:gd name="connsiteY20" fmla="*/ 2092459 h 2801460"/>
                <a:gd name="connsiteX21" fmla="*/ 44414 w 5144179"/>
                <a:gd name="connsiteY21" fmla="*/ 1946589 h 2801460"/>
                <a:gd name="connsiteX22" fmla="*/ 24492 w 5144179"/>
                <a:gd name="connsiteY22" fmla="*/ 1508649 h 2801460"/>
                <a:gd name="connsiteX23" fmla="*/ 0 w 5144179"/>
                <a:gd name="connsiteY23" fmla="*/ 642130 h 2801460"/>
                <a:gd name="connsiteX24" fmla="*/ 430346 w 5144179"/>
                <a:gd name="connsiteY24" fmla="*/ 514225 h 2801460"/>
                <a:gd name="connsiteX25" fmla="*/ 1201573 w 5144179"/>
                <a:gd name="connsiteY25" fmla="*/ 959560 h 2801460"/>
                <a:gd name="connsiteX26" fmla="*/ 1370623 w 5144179"/>
                <a:gd name="connsiteY26" fmla="*/ 816431 h 2801460"/>
                <a:gd name="connsiteX27" fmla="*/ 1487876 w 5144179"/>
                <a:gd name="connsiteY27" fmla="*/ 696686 h 2801460"/>
                <a:gd name="connsiteX28" fmla="*/ 1375854 w 5144179"/>
                <a:gd name="connsiteY28" fmla="*/ 345622 h 2801460"/>
                <a:gd name="connsiteX29" fmla="*/ 1293745 w 5144179"/>
                <a:gd name="connsiteY29" fmla="*/ 136463 h 2801460"/>
                <a:gd name="connsiteX30" fmla="*/ 1772253 w 5144179"/>
                <a:gd name="connsiteY30" fmla="*/ 26186 h 2801460"/>
                <a:gd name="connsiteX31" fmla="*/ 2070582 w 5144179"/>
                <a:gd name="connsiteY31" fmla="*/ 202991 h 2801460"/>
                <a:gd name="connsiteX32" fmla="*/ 2215163 w 5144179"/>
                <a:gd name="connsiteY32" fmla="*/ 298436 h 2801460"/>
                <a:gd name="connsiteX33" fmla="*/ 2331519 w 5144179"/>
                <a:gd name="connsiteY33" fmla="*/ 420279 h 2801460"/>
                <a:gd name="connsiteX0" fmla="*/ 2331519 w 5144179"/>
                <a:gd name="connsiteY0" fmla="*/ 526698 h 2907879"/>
                <a:gd name="connsiteX1" fmla="*/ 3134341 w 5144179"/>
                <a:gd name="connsiteY1" fmla="*/ 139077 h 2907879"/>
                <a:gd name="connsiteX2" fmla="*/ 3692233 w 5144179"/>
                <a:gd name="connsiteY2" fmla="*/ 106419 h 2907879"/>
                <a:gd name="connsiteX3" fmla="*/ 4095005 w 5144179"/>
                <a:gd name="connsiteY3" fmla="*/ 351348 h 2907879"/>
                <a:gd name="connsiteX4" fmla="*/ 4478726 w 5144179"/>
                <a:gd name="connsiteY4" fmla="*/ 835762 h 2907879"/>
                <a:gd name="connsiteX5" fmla="*/ 4476005 w 5144179"/>
                <a:gd name="connsiteY5" fmla="*/ 1069805 h 2907879"/>
                <a:gd name="connsiteX6" fmla="*/ 4503219 w 5144179"/>
                <a:gd name="connsiteY6" fmla="*/ 993605 h 2907879"/>
                <a:gd name="connsiteX7" fmla="*/ 4473283 w 5144179"/>
                <a:gd name="connsiteY7" fmla="*/ 408498 h 2907879"/>
                <a:gd name="connsiteX8" fmla="*/ 4541213 w 5144179"/>
                <a:gd name="connsiteY8" fmla="*/ 150495 h 2907879"/>
                <a:gd name="connsiteX9" fmla="*/ 4812270 w 5144179"/>
                <a:gd name="connsiteY9" fmla="*/ 366253 h 2907879"/>
                <a:gd name="connsiteX10" fmla="*/ 5134165 w 5144179"/>
                <a:gd name="connsiteY10" fmla="*/ 931014 h 2907879"/>
                <a:gd name="connsiteX11" fmla="*/ 5144179 w 5144179"/>
                <a:gd name="connsiteY11" fmla="*/ 1751713 h 2907879"/>
                <a:gd name="connsiteX12" fmla="*/ 5004069 w 5144179"/>
                <a:gd name="connsiteY12" fmla="*/ 1946446 h 2907879"/>
                <a:gd name="connsiteX13" fmla="*/ 4400570 w 5144179"/>
                <a:gd name="connsiteY13" fmla="*/ 2463624 h 2907879"/>
                <a:gd name="connsiteX14" fmla="*/ 3829601 w 5144179"/>
                <a:gd name="connsiteY14" fmla="*/ 2778224 h 2907879"/>
                <a:gd name="connsiteX15" fmla="*/ 3430994 w 5144179"/>
                <a:gd name="connsiteY15" fmla="*/ 2907879 h 2907879"/>
                <a:gd name="connsiteX16" fmla="*/ 3191569 w 5144179"/>
                <a:gd name="connsiteY16" fmla="*/ 2883963 h 2907879"/>
                <a:gd name="connsiteX17" fmla="*/ 2292132 w 5144179"/>
                <a:gd name="connsiteY17" fmla="*/ 2443925 h 2907879"/>
                <a:gd name="connsiteX18" fmla="*/ 1312622 w 5144179"/>
                <a:gd name="connsiteY18" fmla="*/ 1810586 h 2907879"/>
                <a:gd name="connsiteX19" fmla="*/ 943592 w 5144179"/>
                <a:gd name="connsiteY19" fmla="*/ 1828870 h 2907879"/>
                <a:gd name="connsiteX20" fmla="*/ 554425 w 5144179"/>
                <a:gd name="connsiteY20" fmla="*/ 2198878 h 2907879"/>
                <a:gd name="connsiteX21" fmla="*/ 44414 w 5144179"/>
                <a:gd name="connsiteY21" fmla="*/ 2053008 h 2907879"/>
                <a:gd name="connsiteX22" fmla="*/ 24492 w 5144179"/>
                <a:gd name="connsiteY22" fmla="*/ 1615068 h 2907879"/>
                <a:gd name="connsiteX23" fmla="*/ 0 w 5144179"/>
                <a:gd name="connsiteY23" fmla="*/ 748549 h 2907879"/>
                <a:gd name="connsiteX24" fmla="*/ 430346 w 5144179"/>
                <a:gd name="connsiteY24" fmla="*/ 620644 h 2907879"/>
                <a:gd name="connsiteX25" fmla="*/ 1201573 w 5144179"/>
                <a:gd name="connsiteY25" fmla="*/ 1065979 h 2907879"/>
                <a:gd name="connsiteX26" fmla="*/ 1370623 w 5144179"/>
                <a:gd name="connsiteY26" fmla="*/ 922850 h 2907879"/>
                <a:gd name="connsiteX27" fmla="*/ 1487876 w 5144179"/>
                <a:gd name="connsiteY27" fmla="*/ 803105 h 2907879"/>
                <a:gd name="connsiteX28" fmla="*/ 1375854 w 5144179"/>
                <a:gd name="connsiteY28" fmla="*/ 452041 h 2907879"/>
                <a:gd name="connsiteX29" fmla="*/ 1293745 w 5144179"/>
                <a:gd name="connsiteY29" fmla="*/ 242882 h 2907879"/>
                <a:gd name="connsiteX30" fmla="*/ 1772253 w 5144179"/>
                <a:gd name="connsiteY30" fmla="*/ 0 h 2907879"/>
                <a:gd name="connsiteX31" fmla="*/ 2070582 w 5144179"/>
                <a:gd name="connsiteY31" fmla="*/ 309410 h 2907879"/>
                <a:gd name="connsiteX32" fmla="*/ 2215163 w 5144179"/>
                <a:gd name="connsiteY32" fmla="*/ 404855 h 2907879"/>
                <a:gd name="connsiteX33" fmla="*/ 2331519 w 5144179"/>
                <a:gd name="connsiteY33" fmla="*/ 526698 h 2907879"/>
                <a:gd name="connsiteX0" fmla="*/ 2331519 w 5144179"/>
                <a:gd name="connsiteY0" fmla="*/ 501440 h 2882621"/>
                <a:gd name="connsiteX1" fmla="*/ 3134341 w 5144179"/>
                <a:gd name="connsiteY1" fmla="*/ 113819 h 2882621"/>
                <a:gd name="connsiteX2" fmla="*/ 3692233 w 5144179"/>
                <a:gd name="connsiteY2" fmla="*/ 81161 h 2882621"/>
                <a:gd name="connsiteX3" fmla="*/ 4095005 w 5144179"/>
                <a:gd name="connsiteY3" fmla="*/ 326090 h 2882621"/>
                <a:gd name="connsiteX4" fmla="*/ 4478726 w 5144179"/>
                <a:gd name="connsiteY4" fmla="*/ 810504 h 2882621"/>
                <a:gd name="connsiteX5" fmla="*/ 4476005 w 5144179"/>
                <a:gd name="connsiteY5" fmla="*/ 1044547 h 2882621"/>
                <a:gd name="connsiteX6" fmla="*/ 4503219 w 5144179"/>
                <a:gd name="connsiteY6" fmla="*/ 968347 h 2882621"/>
                <a:gd name="connsiteX7" fmla="*/ 4473283 w 5144179"/>
                <a:gd name="connsiteY7" fmla="*/ 383240 h 2882621"/>
                <a:gd name="connsiteX8" fmla="*/ 4541213 w 5144179"/>
                <a:gd name="connsiteY8" fmla="*/ 125237 h 2882621"/>
                <a:gd name="connsiteX9" fmla="*/ 4812270 w 5144179"/>
                <a:gd name="connsiteY9" fmla="*/ 340995 h 2882621"/>
                <a:gd name="connsiteX10" fmla="*/ 5134165 w 5144179"/>
                <a:gd name="connsiteY10" fmla="*/ 905756 h 2882621"/>
                <a:gd name="connsiteX11" fmla="*/ 5144179 w 5144179"/>
                <a:gd name="connsiteY11" fmla="*/ 1726455 h 2882621"/>
                <a:gd name="connsiteX12" fmla="*/ 5004069 w 5144179"/>
                <a:gd name="connsiteY12" fmla="*/ 1921188 h 2882621"/>
                <a:gd name="connsiteX13" fmla="*/ 4400570 w 5144179"/>
                <a:gd name="connsiteY13" fmla="*/ 2438366 h 2882621"/>
                <a:gd name="connsiteX14" fmla="*/ 3829601 w 5144179"/>
                <a:gd name="connsiteY14" fmla="*/ 2752966 h 2882621"/>
                <a:gd name="connsiteX15" fmla="*/ 3430994 w 5144179"/>
                <a:gd name="connsiteY15" fmla="*/ 2882621 h 2882621"/>
                <a:gd name="connsiteX16" fmla="*/ 3191569 w 5144179"/>
                <a:gd name="connsiteY16" fmla="*/ 2858705 h 2882621"/>
                <a:gd name="connsiteX17" fmla="*/ 2292132 w 5144179"/>
                <a:gd name="connsiteY17" fmla="*/ 2418667 h 2882621"/>
                <a:gd name="connsiteX18" fmla="*/ 1312622 w 5144179"/>
                <a:gd name="connsiteY18" fmla="*/ 1785328 h 2882621"/>
                <a:gd name="connsiteX19" fmla="*/ 943592 w 5144179"/>
                <a:gd name="connsiteY19" fmla="*/ 1803612 h 2882621"/>
                <a:gd name="connsiteX20" fmla="*/ 554425 w 5144179"/>
                <a:gd name="connsiteY20" fmla="*/ 2173620 h 2882621"/>
                <a:gd name="connsiteX21" fmla="*/ 44414 w 5144179"/>
                <a:gd name="connsiteY21" fmla="*/ 2027750 h 2882621"/>
                <a:gd name="connsiteX22" fmla="*/ 24492 w 5144179"/>
                <a:gd name="connsiteY22" fmla="*/ 1589810 h 2882621"/>
                <a:gd name="connsiteX23" fmla="*/ 0 w 5144179"/>
                <a:gd name="connsiteY23" fmla="*/ 723291 h 2882621"/>
                <a:gd name="connsiteX24" fmla="*/ 430346 w 5144179"/>
                <a:gd name="connsiteY24" fmla="*/ 595386 h 2882621"/>
                <a:gd name="connsiteX25" fmla="*/ 1201573 w 5144179"/>
                <a:gd name="connsiteY25" fmla="*/ 1040721 h 2882621"/>
                <a:gd name="connsiteX26" fmla="*/ 1370623 w 5144179"/>
                <a:gd name="connsiteY26" fmla="*/ 897592 h 2882621"/>
                <a:gd name="connsiteX27" fmla="*/ 1487876 w 5144179"/>
                <a:gd name="connsiteY27" fmla="*/ 777847 h 2882621"/>
                <a:gd name="connsiteX28" fmla="*/ 1375854 w 5144179"/>
                <a:gd name="connsiteY28" fmla="*/ 426783 h 2882621"/>
                <a:gd name="connsiteX29" fmla="*/ 1293745 w 5144179"/>
                <a:gd name="connsiteY29" fmla="*/ 217624 h 2882621"/>
                <a:gd name="connsiteX30" fmla="*/ 1848027 w 5144179"/>
                <a:gd name="connsiteY30" fmla="*/ 0 h 2882621"/>
                <a:gd name="connsiteX31" fmla="*/ 2070582 w 5144179"/>
                <a:gd name="connsiteY31" fmla="*/ 284152 h 2882621"/>
                <a:gd name="connsiteX32" fmla="*/ 2215163 w 5144179"/>
                <a:gd name="connsiteY32" fmla="*/ 379597 h 2882621"/>
                <a:gd name="connsiteX33" fmla="*/ 2331519 w 5144179"/>
                <a:gd name="connsiteY33" fmla="*/ 501440 h 2882621"/>
                <a:gd name="connsiteX0" fmla="*/ 2331519 w 5144179"/>
                <a:gd name="connsiteY0" fmla="*/ 501440 h 2882621"/>
                <a:gd name="connsiteX1" fmla="*/ 3134341 w 5144179"/>
                <a:gd name="connsiteY1" fmla="*/ 113819 h 2882621"/>
                <a:gd name="connsiteX2" fmla="*/ 3692233 w 5144179"/>
                <a:gd name="connsiteY2" fmla="*/ 81161 h 2882621"/>
                <a:gd name="connsiteX3" fmla="*/ 4095005 w 5144179"/>
                <a:gd name="connsiteY3" fmla="*/ 326090 h 2882621"/>
                <a:gd name="connsiteX4" fmla="*/ 4478726 w 5144179"/>
                <a:gd name="connsiteY4" fmla="*/ 810504 h 2882621"/>
                <a:gd name="connsiteX5" fmla="*/ 4476005 w 5144179"/>
                <a:gd name="connsiteY5" fmla="*/ 1044547 h 2882621"/>
                <a:gd name="connsiteX6" fmla="*/ 4503219 w 5144179"/>
                <a:gd name="connsiteY6" fmla="*/ 968347 h 2882621"/>
                <a:gd name="connsiteX7" fmla="*/ 4473283 w 5144179"/>
                <a:gd name="connsiteY7" fmla="*/ 383240 h 2882621"/>
                <a:gd name="connsiteX8" fmla="*/ 4541213 w 5144179"/>
                <a:gd name="connsiteY8" fmla="*/ 125237 h 2882621"/>
                <a:gd name="connsiteX9" fmla="*/ 4812270 w 5144179"/>
                <a:gd name="connsiteY9" fmla="*/ 340995 h 2882621"/>
                <a:gd name="connsiteX10" fmla="*/ 5134165 w 5144179"/>
                <a:gd name="connsiteY10" fmla="*/ 905756 h 2882621"/>
                <a:gd name="connsiteX11" fmla="*/ 5144179 w 5144179"/>
                <a:gd name="connsiteY11" fmla="*/ 1726455 h 2882621"/>
                <a:gd name="connsiteX12" fmla="*/ 5004069 w 5144179"/>
                <a:gd name="connsiteY12" fmla="*/ 1921188 h 2882621"/>
                <a:gd name="connsiteX13" fmla="*/ 4400570 w 5144179"/>
                <a:gd name="connsiteY13" fmla="*/ 2438366 h 2882621"/>
                <a:gd name="connsiteX14" fmla="*/ 3829601 w 5144179"/>
                <a:gd name="connsiteY14" fmla="*/ 2752966 h 2882621"/>
                <a:gd name="connsiteX15" fmla="*/ 3430994 w 5144179"/>
                <a:gd name="connsiteY15" fmla="*/ 2882621 h 2882621"/>
                <a:gd name="connsiteX16" fmla="*/ 3191569 w 5144179"/>
                <a:gd name="connsiteY16" fmla="*/ 2858705 h 2882621"/>
                <a:gd name="connsiteX17" fmla="*/ 2292132 w 5144179"/>
                <a:gd name="connsiteY17" fmla="*/ 2418667 h 2882621"/>
                <a:gd name="connsiteX18" fmla="*/ 1312622 w 5144179"/>
                <a:gd name="connsiteY18" fmla="*/ 1785328 h 2882621"/>
                <a:gd name="connsiteX19" fmla="*/ 943592 w 5144179"/>
                <a:gd name="connsiteY19" fmla="*/ 1803612 h 2882621"/>
                <a:gd name="connsiteX20" fmla="*/ 573369 w 5144179"/>
                <a:gd name="connsiteY20" fmla="*/ 2243080 h 2882621"/>
                <a:gd name="connsiteX21" fmla="*/ 44414 w 5144179"/>
                <a:gd name="connsiteY21" fmla="*/ 2027750 h 2882621"/>
                <a:gd name="connsiteX22" fmla="*/ 24492 w 5144179"/>
                <a:gd name="connsiteY22" fmla="*/ 1589810 h 2882621"/>
                <a:gd name="connsiteX23" fmla="*/ 0 w 5144179"/>
                <a:gd name="connsiteY23" fmla="*/ 723291 h 2882621"/>
                <a:gd name="connsiteX24" fmla="*/ 430346 w 5144179"/>
                <a:gd name="connsiteY24" fmla="*/ 595386 h 2882621"/>
                <a:gd name="connsiteX25" fmla="*/ 1201573 w 5144179"/>
                <a:gd name="connsiteY25" fmla="*/ 1040721 h 2882621"/>
                <a:gd name="connsiteX26" fmla="*/ 1370623 w 5144179"/>
                <a:gd name="connsiteY26" fmla="*/ 897592 h 2882621"/>
                <a:gd name="connsiteX27" fmla="*/ 1487876 w 5144179"/>
                <a:gd name="connsiteY27" fmla="*/ 777847 h 2882621"/>
                <a:gd name="connsiteX28" fmla="*/ 1375854 w 5144179"/>
                <a:gd name="connsiteY28" fmla="*/ 426783 h 2882621"/>
                <a:gd name="connsiteX29" fmla="*/ 1293745 w 5144179"/>
                <a:gd name="connsiteY29" fmla="*/ 217624 h 2882621"/>
                <a:gd name="connsiteX30" fmla="*/ 1848027 w 5144179"/>
                <a:gd name="connsiteY30" fmla="*/ 0 h 2882621"/>
                <a:gd name="connsiteX31" fmla="*/ 2070582 w 5144179"/>
                <a:gd name="connsiteY31" fmla="*/ 284152 h 2882621"/>
                <a:gd name="connsiteX32" fmla="*/ 2215163 w 5144179"/>
                <a:gd name="connsiteY32" fmla="*/ 379597 h 2882621"/>
                <a:gd name="connsiteX33" fmla="*/ 2331519 w 5144179"/>
                <a:gd name="connsiteY33" fmla="*/ 501440 h 2882621"/>
                <a:gd name="connsiteX0" fmla="*/ 2331519 w 5144179"/>
                <a:gd name="connsiteY0" fmla="*/ 501440 h 2882621"/>
                <a:gd name="connsiteX1" fmla="*/ 3134341 w 5144179"/>
                <a:gd name="connsiteY1" fmla="*/ 113819 h 2882621"/>
                <a:gd name="connsiteX2" fmla="*/ 3692233 w 5144179"/>
                <a:gd name="connsiteY2" fmla="*/ 81161 h 2882621"/>
                <a:gd name="connsiteX3" fmla="*/ 4095005 w 5144179"/>
                <a:gd name="connsiteY3" fmla="*/ 326090 h 2882621"/>
                <a:gd name="connsiteX4" fmla="*/ 4478726 w 5144179"/>
                <a:gd name="connsiteY4" fmla="*/ 810504 h 2882621"/>
                <a:gd name="connsiteX5" fmla="*/ 4476005 w 5144179"/>
                <a:gd name="connsiteY5" fmla="*/ 1044547 h 2882621"/>
                <a:gd name="connsiteX6" fmla="*/ 4503219 w 5144179"/>
                <a:gd name="connsiteY6" fmla="*/ 968347 h 2882621"/>
                <a:gd name="connsiteX7" fmla="*/ 4473283 w 5144179"/>
                <a:gd name="connsiteY7" fmla="*/ 383240 h 2882621"/>
                <a:gd name="connsiteX8" fmla="*/ 4541213 w 5144179"/>
                <a:gd name="connsiteY8" fmla="*/ 125237 h 2882621"/>
                <a:gd name="connsiteX9" fmla="*/ 4812270 w 5144179"/>
                <a:gd name="connsiteY9" fmla="*/ 340995 h 2882621"/>
                <a:gd name="connsiteX10" fmla="*/ 5134165 w 5144179"/>
                <a:gd name="connsiteY10" fmla="*/ 905756 h 2882621"/>
                <a:gd name="connsiteX11" fmla="*/ 5144179 w 5144179"/>
                <a:gd name="connsiteY11" fmla="*/ 1726455 h 2882621"/>
                <a:gd name="connsiteX12" fmla="*/ 5004069 w 5144179"/>
                <a:gd name="connsiteY12" fmla="*/ 1921188 h 2882621"/>
                <a:gd name="connsiteX13" fmla="*/ 4400570 w 5144179"/>
                <a:gd name="connsiteY13" fmla="*/ 2438366 h 2882621"/>
                <a:gd name="connsiteX14" fmla="*/ 3829601 w 5144179"/>
                <a:gd name="connsiteY14" fmla="*/ 2752966 h 2882621"/>
                <a:gd name="connsiteX15" fmla="*/ 3430994 w 5144179"/>
                <a:gd name="connsiteY15" fmla="*/ 2882621 h 2882621"/>
                <a:gd name="connsiteX16" fmla="*/ 3191569 w 5144179"/>
                <a:gd name="connsiteY16" fmla="*/ 2858705 h 2882621"/>
                <a:gd name="connsiteX17" fmla="*/ 2292132 w 5144179"/>
                <a:gd name="connsiteY17" fmla="*/ 2418667 h 2882621"/>
                <a:gd name="connsiteX18" fmla="*/ 1312622 w 5144179"/>
                <a:gd name="connsiteY18" fmla="*/ 1785328 h 2882621"/>
                <a:gd name="connsiteX19" fmla="*/ 968850 w 5144179"/>
                <a:gd name="connsiteY19" fmla="*/ 1892015 h 2882621"/>
                <a:gd name="connsiteX20" fmla="*/ 573369 w 5144179"/>
                <a:gd name="connsiteY20" fmla="*/ 2243080 h 2882621"/>
                <a:gd name="connsiteX21" fmla="*/ 44414 w 5144179"/>
                <a:gd name="connsiteY21" fmla="*/ 2027750 h 2882621"/>
                <a:gd name="connsiteX22" fmla="*/ 24492 w 5144179"/>
                <a:gd name="connsiteY22" fmla="*/ 1589810 h 2882621"/>
                <a:gd name="connsiteX23" fmla="*/ 0 w 5144179"/>
                <a:gd name="connsiteY23" fmla="*/ 723291 h 2882621"/>
                <a:gd name="connsiteX24" fmla="*/ 430346 w 5144179"/>
                <a:gd name="connsiteY24" fmla="*/ 595386 h 2882621"/>
                <a:gd name="connsiteX25" fmla="*/ 1201573 w 5144179"/>
                <a:gd name="connsiteY25" fmla="*/ 1040721 h 2882621"/>
                <a:gd name="connsiteX26" fmla="*/ 1370623 w 5144179"/>
                <a:gd name="connsiteY26" fmla="*/ 897592 h 2882621"/>
                <a:gd name="connsiteX27" fmla="*/ 1487876 w 5144179"/>
                <a:gd name="connsiteY27" fmla="*/ 777847 h 2882621"/>
                <a:gd name="connsiteX28" fmla="*/ 1375854 w 5144179"/>
                <a:gd name="connsiteY28" fmla="*/ 426783 h 2882621"/>
                <a:gd name="connsiteX29" fmla="*/ 1293745 w 5144179"/>
                <a:gd name="connsiteY29" fmla="*/ 217624 h 2882621"/>
                <a:gd name="connsiteX30" fmla="*/ 1848027 w 5144179"/>
                <a:gd name="connsiteY30" fmla="*/ 0 h 2882621"/>
                <a:gd name="connsiteX31" fmla="*/ 2070582 w 5144179"/>
                <a:gd name="connsiteY31" fmla="*/ 284152 h 2882621"/>
                <a:gd name="connsiteX32" fmla="*/ 2215163 w 5144179"/>
                <a:gd name="connsiteY32" fmla="*/ 379597 h 2882621"/>
                <a:gd name="connsiteX33" fmla="*/ 2331519 w 5144179"/>
                <a:gd name="connsiteY33" fmla="*/ 501440 h 2882621"/>
                <a:gd name="connsiteX0" fmla="*/ 2331519 w 5144179"/>
                <a:gd name="connsiteY0" fmla="*/ 501440 h 2882621"/>
                <a:gd name="connsiteX1" fmla="*/ 3134341 w 5144179"/>
                <a:gd name="connsiteY1" fmla="*/ 113819 h 2882621"/>
                <a:gd name="connsiteX2" fmla="*/ 3692233 w 5144179"/>
                <a:gd name="connsiteY2" fmla="*/ 81161 h 2882621"/>
                <a:gd name="connsiteX3" fmla="*/ 4095005 w 5144179"/>
                <a:gd name="connsiteY3" fmla="*/ 326090 h 2882621"/>
                <a:gd name="connsiteX4" fmla="*/ 4478726 w 5144179"/>
                <a:gd name="connsiteY4" fmla="*/ 810504 h 2882621"/>
                <a:gd name="connsiteX5" fmla="*/ 4476005 w 5144179"/>
                <a:gd name="connsiteY5" fmla="*/ 1044547 h 2882621"/>
                <a:gd name="connsiteX6" fmla="*/ 4503219 w 5144179"/>
                <a:gd name="connsiteY6" fmla="*/ 968347 h 2882621"/>
                <a:gd name="connsiteX7" fmla="*/ 4473283 w 5144179"/>
                <a:gd name="connsiteY7" fmla="*/ 383240 h 2882621"/>
                <a:gd name="connsiteX8" fmla="*/ 4541213 w 5144179"/>
                <a:gd name="connsiteY8" fmla="*/ 125237 h 2882621"/>
                <a:gd name="connsiteX9" fmla="*/ 4812270 w 5144179"/>
                <a:gd name="connsiteY9" fmla="*/ 340995 h 2882621"/>
                <a:gd name="connsiteX10" fmla="*/ 5134165 w 5144179"/>
                <a:gd name="connsiteY10" fmla="*/ 905756 h 2882621"/>
                <a:gd name="connsiteX11" fmla="*/ 5144179 w 5144179"/>
                <a:gd name="connsiteY11" fmla="*/ 1726455 h 2882621"/>
                <a:gd name="connsiteX12" fmla="*/ 5004069 w 5144179"/>
                <a:gd name="connsiteY12" fmla="*/ 1921188 h 2882621"/>
                <a:gd name="connsiteX13" fmla="*/ 4400570 w 5144179"/>
                <a:gd name="connsiteY13" fmla="*/ 2438366 h 2882621"/>
                <a:gd name="connsiteX14" fmla="*/ 3829601 w 5144179"/>
                <a:gd name="connsiteY14" fmla="*/ 2752966 h 2882621"/>
                <a:gd name="connsiteX15" fmla="*/ 3430994 w 5144179"/>
                <a:gd name="connsiteY15" fmla="*/ 2882621 h 2882621"/>
                <a:gd name="connsiteX16" fmla="*/ 3191569 w 5144179"/>
                <a:gd name="connsiteY16" fmla="*/ 2858705 h 2882621"/>
                <a:gd name="connsiteX17" fmla="*/ 2292132 w 5144179"/>
                <a:gd name="connsiteY17" fmla="*/ 2418667 h 2882621"/>
                <a:gd name="connsiteX18" fmla="*/ 1312622 w 5144179"/>
                <a:gd name="connsiteY18" fmla="*/ 1785328 h 2882621"/>
                <a:gd name="connsiteX19" fmla="*/ 968850 w 5144179"/>
                <a:gd name="connsiteY19" fmla="*/ 1892015 h 2882621"/>
                <a:gd name="connsiteX20" fmla="*/ 573369 w 5144179"/>
                <a:gd name="connsiteY20" fmla="*/ 2243080 h 2882621"/>
                <a:gd name="connsiteX21" fmla="*/ 44414 w 5144179"/>
                <a:gd name="connsiteY21" fmla="*/ 2027750 h 2882621"/>
                <a:gd name="connsiteX22" fmla="*/ 24492 w 5144179"/>
                <a:gd name="connsiteY22" fmla="*/ 1589810 h 2882621"/>
                <a:gd name="connsiteX23" fmla="*/ 0 w 5144179"/>
                <a:gd name="connsiteY23" fmla="*/ 723291 h 2882621"/>
                <a:gd name="connsiteX24" fmla="*/ 430346 w 5144179"/>
                <a:gd name="connsiteY24" fmla="*/ 595386 h 2882621"/>
                <a:gd name="connsiteX25" fmla="*/ 1201573 w 5144179"/>
                <a:gd name="connsiteY25" fmla="*/ 1040721 h 2882621"/>
                <a:gd name="connsiteX26" fmla="*/ 1370623 w 5144179"/>
                <a:gd name="connsiteY26" fmla="*/ 897592 h 2882621"/>
                <a:gd name="connsiteX27" fmla="*/ 1487876 w 5144179"/>
                <a:gd name="connsiteY27" fmla="*/ 777847 h 2882621"/>
                <a:gd name="connsiteX28" fmla="*/ 1375854 w 5144179"/>
                <a:gd name="connsiteY28" fmla="*/ 426783 h 2882621"/>
                <a:gd name="connsiteX29" fmla="*/ 1312688 w 5144179"/>
                <a:gd name="connsiteY29" fmla="*/ 230253 h 2882621"/>
                <a:gd name="connsiteX30" fmla="*/ 1848027 w 5144179"/>
                <a:gd name="connsiteY30" fmla="*/ 0 h 2882621"/>
                <a:gd name="connsiteX31" fmla="*/ 2070582 w 5144179"/>
                <a:gd name="connsiteY31" fmla="*/ 284152 h 2882621"/>
                <a:gd name="connsiteX32" fmla="*/ 2215163 w 5144179"/>
                <a:gd name="connsiteY32" fmla="*/ 379597 h 2882621"/>
                <a:gd name="connsiteX33" fmla="*/ 2331519 w 5144179"/>
                <a:gd name="connsiteY33" fmla="*/ 501440 h 2882621"/>
                <a:gd name="connsiteX0" fmla="*/ 2331519 w 5144179"/>
                <a:gd name="connsiteY0" fmla="*/ 501440 h 2882621"/>
                <a:gd name="connsiteX1" fmla="*/ 3134341 w 5144179"/>
                <a:gd name="connsiteY1" fmla="*/ 113819 h 2882621"/>
                <a:gd name="connsiteX2" fmla="*/ 3692233 w 5144179"/>
                <a:gd name="connsiteY2" fmla="*/ 81161 h 2882621"/>
                <a:gd name="connsiteX3" fmla="*/ 4095005 w 5144179"/>
                <a:gd name="connsiteY3" fmla="*/ 326090 h 2882621"/>
                <a:gd name="connsiteX4" fmla="*/ 4478726 w 5144179"/>
                <a:gd name="connsiteY4" fmla="*/ 810504 h 2882621"/>
                <a:gd name="connsiteX5" fmla="*/ 4476005 w 5144179"/>
                <a:gd name="connsiteY5" fmla="*/ 1044547 h 2882621"/>
                <a:gd name="connsiteX6" fmla="*/ 4503219 w 5144179"/>
                <a:gd name="connsiteY6" fmla="*/ 968347 h 2882621"/>
                <a:gd name="connsiteX7" fmla="*/ 4473283 w 5144179"/>
                <a:gd name="connsiteY7" fmla="*/ 383240 h 2882621"/>
                <a:gd name="connsiteX8" fmla="*/ 4541213 w 5144179"/>
                <a:gd name="connsiteY8" fmla="*/ 125237 h 2882621"/>
                <a:gd name="connsiteX9" fmla="*/ 4812270 w 5144179"/>
                <a:gd name="connsiteY9" fmla="*/ 340995 h 2882621"/>
                <a:gd name="connsiteX10" fmla="*/ 5134165 w 5144179"/>
                <a:gd name="connsiteY10" fmla="*/ 905756 h 2882621"/>
                <a:gd name="connsiteX11" fmla="*/ 5144179 w 5144179"/>
                <a:gd name="connsiteY11" fmla="*/ 1726455 h 2882621"/>
                <a:gd name="connsiteX12" fmla="*/ 5004069 w 5144179"/>
                <a:gd name="connsiteY12" fmla="*/ 1921188 h 2882621"/>
                <a:gd name="connsiteX13" fmla="*/ 4400570 w 5144179"/>
                <a:gd name="connsiteY13" fmla="*/ 2438366 h 2882621"/>
                <a:gd name="connsiteX14" fmla="*/ 3829601 w 5144179"/>
                <a:gd name="connsiteY14" fmla="*/ 2752966 h 2882621"/>
                <a:gd name="connsiteX15" fmla="*/ 3430994 w 5144179"/>
                <a:gd name="connsiteY15" fmla="*/ 2882621 h 2882621"/>
                <a:gd name="connsiteX16" fmla="*/ 3191569 w 5144179"/>
                <a:gd name="connsiteY16" fmla="*/ 2858705 h 2882621"/>
                <a:gd name="connsiteX17" fmla="*/ 2292132 w 5144179"/>
                <a:gd name="connsiteY17" fmla="*/ 2418667 h 2882621"/>
                <a:gd name="connsiteX18" fmla="*/ 1312622 w 5144179"/>
                <a:gd name="connsiteY18" fmla="*/ 1785328 h 2882621"/>
                <a:gd name="connsiteX19" fmla="*/ 968850 w 5144179"/>
                <a:gd name="connsiteY19" fmla="*/ 1892015 h 2882621"/>
                <a:gd name="connsiteX20" fmla="*/ 573369 w 5144179"/>
                <a:gd name="connsiteY20" fmla="*/ 2243080 h 2882621"/>
                <a:gd name="connsiteX21" fmla="*/ 44414 w 5144179"/>
                <a:gd name="connsiteY21" fmla="*/ 2027750 h 2882621"/>
                <a:gd name="connsiteX22" fmla="*/ 24492 w 5144179"/>
                <a:gd name="connsiteY22" fmla="*/ 1589810 h 2882621"/>
                <a:gd name="connsiteX23" fmla="*/ 0 w 5144179"/>
                <a:gd name="connsiteY23" fmla="*/ 723291 h 2882621"/>
                <a:gd name="connsiteX24" fmla="*/ 430346 w 5144179"/>
                <a:gd name="connsiteY24" fmla="*/ 595386 h 2882621"/>
                <a:gd name="connsiteX25" fmla="*/ 1201573 w 5144179"/>
                <a:gd name="connsiteY25" fmla="*/ 1040721 h 2882621"/>
                <a:gd name="connsiteX26" fmla="*/ 1370623 w 5144179"/>
                <a:gd name="connsiteY26" fmla="*/ 897592 h 2882621"/>
                <a:gd name="connsiteX27" fmla="*/ 1487876 w 5144179"/>
                <a:gd name="connsiteY27" fmla="*/ 777847 h 2882621"/>
                <a:gd name="connsiteX28" fmla="*/ 1375854 w 5144179"/>
                <a:gd name="connsiteY28" fmla="*/ 426783 h 2882621"/>
                <a:gd name="connsiteX29" fmla="*/ 1312688 w 5144179"/>
                <a:gd name="connsiteY29" fmla="*/ 230253 h 2882621"/>
                <a:gd name="connsiteX30" fmla="*/ 1848027 w 5144179"/>
                <a:gd name="connsiteY30" fmla="*/ 0 h 2882621"/>
                <a:gd name="connsiteX31" fmla="*/ 2215163 w 5144179"/>
                <a:gd name="connsiteY31" fmla="*/ 379597 h 2882621"/>
                <a:gd name="connsiteX32" fmla="*/ 2331519 w 5144179"/>
                <a:gd name="connsiteY32" fmla="*/ 501440 h 2882621"/>
                <a:gd name="connsiteX0" fmla="*/ 2331519 w 5144179"/>
                <a:gd name="connsiteY0" fmla="*/ 501440 h 2882621"/>
                <a:gd name="connsiteX1" fmla="*/ 3134341 w 5144179"/>
                <a:gd name="connsiteY1" fmla="*/ 113819 h 2882621"/>
                <a:gd name="connsiteX2" fmla="*/ 3692233 w 5144179"/>
                <a:gd name="connsiteY2" fmla="*/ 81161 h 2882621"/>
                <a:gd name="connsiteX3" fmla="*/ 4095005 w 5144179"/>
                <a:gd name="connsiteY3" fmla="*/ 326090 h 2882621"/>
                <a:gd name="connsiteX4" fmla="*/ 4478726 w 5144179"/>
                <a:gd name="connsiteY4" fmla="*/ 810504 h 2882621"/>
                <a:gd name="connsiteX5" fmla="*/ 4476005 w 5144179"/>
                <a:gd name="connsiteY5" fmla="*/ 1044547 h 2882621"/>
                <a:gd name="connsiteX6" fmla="*/ 4503219 w 5144179"/>
                <a:gd name="connsiteY6" fmla="*/ 968347 h 2882621"/>
                <a:gd name="connsiteX7" fmla="*/ 4473283 w 5144179"/>
                <a:gd name="connsiteY7" fmla="*/ 383240 h 2882621"/>
                <a:gd name="connsiteX8" fmla="*/ 4541213 w 5144179"/>
                <a:gd name="connsiteY8" fmla="*/ 125237 h 2882621"/>
                <a:gd name="connsiteX9" fmla="*/ 4812270 w 5144179"/>
                <a:gd name="connsiteY9" fmla="*/ 340995 h 2882621"/>
                <a:gd name="connsiteX10" fmla="*/ 5134165 w 5144179"/>
                <a:gd name="connsiteY10" fmla="*/ 905756 h 2882621"/>
                <a:gd name="connsiteX11" fmla="*/ 5144179 w 5144179"/>
                <a:gd name="connsiteY11" fmla="*/ 1726455 h 2882621"/>
                <a:gd name="connsiteX12" fmla="*/ 5004069 w 5144179"/>
                <a:gd name="connsiteY12" fmla="*/ 1921188 h 2882621"/>
                <a:gd name="connsiteX13" fmla="*/ 4400570 w 5144179"/>
                <a:gd name="connsiteY13" fmla="*/ 2438366 h 2882621"/>
                <a:gd name="connsiteX14" fmla="*/ 3829601 w 5144179"/>
                <a:gd name="connsiteY14" fmla="*/ 2752966 h 2882621"/>
                <a:gd name="connsiteX15" fmla="*/ 3430994 w 5144179"/>
                <a:gd name="connsiteY15" fmla="*/ 2882621 h 2882621"/>
                <a:gd name="connsiteX16" fmla="*/ 3191569 w 5144179"/>
                <a:gd name="connsiteY16" fmla="*/ 2858705 h 2882621"/>
                <a:gd name="connsiteX17" fmla="*/ 2292132 w 5144179"/>
                <a:gd name="connsiteY17" fmla="*/ 2418667 h 2882621"/>
                <a:gd name="connsiteX18" fmla="*/ 1312622 w 5144179"/>
                <a:gd name="connsiteY18" fmla="*/ 1785328 h 2882621"/>
                <a:gd name="connsiteX19" fmla="*/ 968850 w 5144179"/>
                <a:gd name="connsiteY19" fmla="*/ 1892015 h 2882621"/>
                <a:gd name="connsiteX20" fmla="*/ 573369 w 5144179"/>
                <a:gd name="connsiteY20" fmla="*/ 2243080 h 2882621"/>
                <a:gd name="connsiteX21" fmla="*/ 44414 w 5144179"/>
                <a:gd name="connsiteY21" fmla="*/ 2027750 h 2882621"/>
                <a:gd name="connsiteX22" fmla="*/ 24492 w 5144179"/>
                <a:gd name="connsiteY22" fmla="*/ 1589810 h 2882621"/>
                <a:gd name="connsiteX23" fmla="*/ 0 w 5144179"/>
                <a:gd name="connsiteY23" fmla="*/ 723291 h 2882621"/>
                <a:gd name="connsiteX24" fmla="*/ 430346 w 5144179"/>
                <a:gd name="connsiteY24" fmla="*/ 595386 h 2882621"/>
                <a:gd name="connsiteX25" fmla="*/ 1201573 w 5144179"/>
                <a:gd name="connsiteY25" fmla="*/ 1040721 h 2882621"/>
                <a:gd name="connsiteX26" fmla="*/ 1370623 w 5144179"/>
                <a:gd name="connsiteY26" fmla="*/ 897592 h 2882621"/>
                <a:gd name="connsiteX27" fmla="*/ 1487876 w 5144179"/>
                <a:gd name="connsiteY27" fmla="*/ 777847 h 2882621"/>
                <a:gd name="connsiteX28" fmla="*/ 1375854 w 5144179"/>
                <a:gd name="connsiteY28" fmla="*/ 426783 h 2882621"/>
                <a:gd name="connsiteX29" fmla="*/ 1312688 w 5144179"/>
                <a:gd name="connsiteY29" fmla="*/ 230253 h 2882621"/>
                <a:gd name="connsiteX30" fmla="*/ 1848027 w 5144179"/>
                <a:gd name="connsiteY30" fmla="*/ 0 h 2882621"/>
                <a:gd name="connsiteX31" fmla="*/ 2322508 w 5144179"/>
                <a:gd name="connsiteY31" fmla="*/ 335396 h 2882621"/>
                <a:gd name="connsiteX32" fmla="*/ 2331519 w 5144179"/>
                <a:gd name="connsiteY32" fmla="*/ 501440 h 2882621"/>
                <a:gd name="connsiteX0" fmla="*/ 2438865 w 5144179"/>
                <a:gd name="connsiteY0" fmla="*/ 444609 h 2882621"/>
                <a:gd name="connsiteX1" fmla="*/ 3134341 w 5144179"/>
                <a:gd name="connsiteY1" fmla="*/ 113819 h 2882621"/>
                <a:gd name="connsiteX2" fmla="*/ 3692233 w 5144179"/>
                <a:gd name="connsiteY2" fmla="*/ 81161 h 2882621"/>
                <a:gd name="connsiteX3" fmla="*/ 4095005 w 5144179"/>
                <a:gd name="connsiteY3" fmla="*/ 326090 h 2882621"/>
                <a:gd name="connsiteX4" fmla="*/ 4478726 w 5144179"/>
                <a:gd name="connsiteY4" fmla="*/ 810504 h 2882621"/>
                <a:gd name="connsiteX5" fmla="*/ 4476005 w 5144179"/>
                <a:gd name="connsiteY5" fmla="*/ 1044547 h 2882621"/>
                <a:gd name="connsiteX6" fmla="*/ 4503219 w 5144179"/>
                <a:gd name="connsiteY6" fmla="*/ 968347 h 2882621"/>
                <a:gd name="connsiteX7" fmla="*/ 4473283 w 5144179"/>
                <a:gd name="connsiteY7" fmla="*/ 383240 h 2882621"/>
                <a:gd name="connsiteX8" fmla="*/ 4541213 w 5144179"/>
                <a:gd name="connsiteY8" fmla="*/ 125237 h 2882621"/>
                <a:gd name="connsiteX9" fmla="*/ 4812270 w 5144179"/>
                <a:gd name="connsiteY9" fmla="*/ 340995 h 2882621"/>
                <a:gd name="connsiteX10" fmla="*/ 5134165 w 5144179"/>
                <a:gd name="connsiteY10" fmla="*/ 905756 h 2882621"/>
                <a:gd name="connsiteX11" fmla="*/ 5144179 w 5144179"/>
                <a:gd name="connsiteY11" fmla="*/ 1726455 h 2882621"/>
                <a:gd name="connsiteX12" fmla="*/ 5004069 w 5144179"/>
                <a:gd name="connsiteY12" fmla="*/ 1921188 h 2882621"/>
                <a:gd name="connsiteX13" fmla="*/ 4400570 w 5144179"/>
                <a:gd name="connsiteY13" fmla="*/ 2438366 h 2882621"/>
                <a:gd name="connsiteX14" fmla="*/ 3829601 w 5144179"/>
                <a:gd name="connsiteY14" fmla="*/ 2752966 h 2882621"/>
                <a:gd name="connsiteX15" fmla="*/ 3430994 w 5144179"/>
                <a:gd name="connsiteY15" fmla="*/ 2882621 h 2882621"/>
                <a:gd name="connsiteX16" fmla="*/ 3191569 w 5144179"/>
                <a:gd name="connsiteY16" fmla="*/ 2858705 h 2882621"/>
                <a:gd name="connsiteX17" fmla="*/ 2292132 w 5144179"/>
                <a:gd name="connsiteY17" fmla="*/ 2418667 h 2882621"/>
                <a:gd name="connsiteX18" fmla="*/ 1312622 w 5144179"/>
                <a:gd name="connsiteY18" fmla="*/ 1785328 h 2882621"/>
                <a:gd name="connsiteX19" fmla="*/ 968850 w 5144179"/>
                <a:gd name="connsiteY19" fmla="*/ 1892015 h 2882621"/>
                <a:gd name="connsiteX20" fmla="*/ 573369 w 5144179"/>
                <a:gd name="connsiteY20" fmla="*/ 2243080 h 2882621"/>
                <a:gd name="connsiteX21" fmla="*/ 44414 w 5144179"/>
                <a:gd name="connsiteY21" fmla="*/ 2027750 h 2882621"/>
                <a:gd name="connsiteX22" fmla="*/ 24492 w 5144179"/>
                <a:gd name="connsiteY22" fmla="*/ 1589810 h 2882621"/>
                <a:gd name="connsiteX23" fmla="*/ 0 w 5144179"/>
                <a:gd name="connsiteY23" fmla="*/ 723291 h 2882621"/>
                <a:gd name="connsiteX24" fmla="*/ 430346 w 5144179"/>
                <a:gd name="connsiteY24" fmla="*/ 595386 h 2882621"/>
                <a:gd name="connsiteX25" fmla="*/ 1201573 w 5144179"/>
                <a:gd name="connsiteY25" fmla="*/ 1040721 h 2882621"/>
                <a:gd name="connsiteX26" fmla="*/ 1370623 w 5144179"/>
                <a:gd name="connsiteY26" fmla="*/ 897592 h 2882621"/>
                <a:gd name="connsiteX27" fmla="*/ 1487876 w 5144179"/>
                <a:gd name="connsiteY27" fmla="*/ 777847 h 2882621"/>
                <a:gd name="connsiteX28" fmla="*/ 1375854 w 5144179"/>
                <a:gd name="connsiteY28" fmla="*/ 426783 h 2882621"/>
                <a:gd name="connsiteX29" fmla="*/ 1312688 w 5144179"/>
                <a:gd name="connsiteY29" fmla="*/ 230253 h 2882621"/>
                <a:gd name="connsiteX30" fmla="*/ 1848027 w 5144179"/>
                <a:gd name="connsiteY30" fmla="*/ 0 h 2882621"/>
                <a:gd name="connsiteX31" fmla="*/ 2322508 w 5144179"/>
                <a:gd name="connsiteY31" fmla="*/ 335396 h 2882621"/>
                <a:gd name="connsiteX32" fmla="*/ 2438865 w 5144179"/>
                <a:gd name="connsiteY32" fmla="*/ 444609 h 2882621"/>
                <a:gd name="connsiteX0" fmla="*/ 2438865 w 5144179"/>
                <a:gd name="connsiteY0" fmla="*/ 444609 h 2882621"/>
                <a:gd name="connsiteX1" fmla="*/ 3134341 w 5144179"/>
                <a:gd name="connsiteY1" fmla="*/ 113819 h 2882621"/>
                <a:gd name="connsiteX2" fmla="*/ 3692233 w 5144179"/>
                <a:gd name="connsiteY2" fmla="*/ 81161 h 2882621"/>
                <a:gd name="connsiteX3" fmla="*/ 4095005 w 5144179"/>
                <a:gd name="connsiteY3" fmla="*/ 326090 h 2882621"/>
                <a:gd name="connsiteX4" fmla="*/ 4478726 w 5144179"/>
                <a:gd name="connsiteY4" fmla="*/ 810504 h 2882621"/>
                <a:gd name="connsiteX5" fmla="*/ 4476005 w 5144179"/>
                <a:gd name="connsiteY5" fmla="*/ 1044547 h 2882621"/>
                <a:gd name="connsiteX6" fmla="*/ 4503219 w 5144179"/>
                <a:gd name="connsiteY6" fmla="*/ 968347 h 2882621"/>
                <a:gd name="connsiteX7" fmla="*/ 4473283 w 5144179"/>
                <a:gd name="connsiteY7" fmla="*/ 383240 h 2882621"/>
                <a:gd name="connsiteX8" fmla="*/ 4541213 w 5144179"/>
                <a:gd name="connsiteY8" fmla="*/ 125237 h 2882621"/>
                <a:gd name="connsiteX9" fmla="*/ 4812270 w 5144179"/>
                <a:gd name="connsiteY9" fmla="*/ 340995 h 2882621"/>
                <a:gd name="connsiteX10" fmla="*/ 5134165 w 5144179"/>
                <a:gd name="connsiteY10" fmla="*/ 905756 h 2882621"/>
                <a:gd name="connsiteX11" fmla="*/ 5144179 w 5144179"/>
                <a:gd name="connsiteY11" fmla="*/ 1726455 h 2882621"/>
                <a:gd name="connsiteX12" fmla="*/ 5004069 w 5144179"/>
                <a:gd name="connsiteY12" fmla="*/ 1921188 h 2882621"/>
                <a:gd name="connsiteX13" fmla="*/ 4400570 w 5144179"/>
                <a:gd name="connsiteY13" fmla="*/ 2438366 h 2882621"/>
                <a:gd name="connsiteX14" fmla="*/ 3829601 w 5144179"/>
                <a:gd name="connsiteY14" fmla="*/ 2752966 h 2882621"/>
                <a:gd name="connsiteX15" fmla="*/ 3430994 w 5144179"/>
                <a:gd name="connsiteY15" fmla="*/ 2882621 h 2882621"/>
                <a:gd name="connsiteX16" fmla="*/ 3191569 w 5144179"/>
                <a:gd name="connsiteY16" fmla="*/ 2858705 h 2882621"/>
                <a:gd name="connsiteX17" fmla="*/ 2292132 w 5144179"/>
                <a:gd name="connsiteY17" fmla="*/ 2418667 h 2882621"/>
                <a:gd name="connsiteX18" fmla="*/ 1312622 w 5144179"/>
                <a:gd name="connsiteY18" fmla="*/ 1785328 h 2882621"/>
                <a:gd name="connsiteX19" fmla="*/ 968850 w 5144179"/>
                <a:gd name="connsiteY19" fmla="*/ 1892015 h 2882621"/>
                <a:gd name="connsiteX20" fmla="*/ 573369 w 5144179"/>
                <a:gd name="connsiteY20" fmla="*/ 2243080 h 2882621"/>
                <a:gd name="connsiteX21" fmla="*/ 44414 w 5144179"/>
                <a:gd name="connsiteY21" fmla="*/ 2027750 h 2882621"/>
                <a:gd name="connsiteX22" fmla="*/ 24492 w 5144179"/>
                <a:gd name="connsiteY22" fmla="*/ 1589810 h 2882621"/>
                <a:gd name="connsiteX23" fmla="*/ 0 w 5144179"/>
                <a:gd name="connsiteY23" fmla="*/ 723291 h 2882621"/>
                <a:gd name="connsiteX24" fmla="*/ 430346 w 5144179"/>
                <a:gd name="connsiteY24" fmla="*/ 595386 h 2882621"/>
                <a:gd name="connsiteX25" fmla="*/ 1201573 w 5144179"/>
                <a:gd name="connsiteY25" fmla="*/ 1040721 h 2882621"/>
                <a:gd name="connsiteX26" fmla="*/ 1370623 w 5144179"/>
                <a:gd name="connsiteY26" fmla="*/ 897592 h 2882621"/>
                <a:gd name="connsiteX27" fmla="*/ 1487876 w 5144179"/>
                <a:gd name="connsiteY27" fmla="*/ 777847 h 2882621"/>
                <a:gd name="connsiteX28" fmla="*/ 1375854 w 5144179"/>
                <a:gd name="connsiteY28" fmla="*/ 426783 h 2882621"/>
                <a:gd name="connsiteX29" fmla="*/ 1312688 w 5144179"/>
                <a:gd name="connsiteY29" fmla="*/ 230253 h 2882621"/>
                <a:gd name="connsiteX30" fmla="*/ 1848027 w 5144179"/>
                <a:gd name="connsiteY30" fmla="*/ 0 h 2882621"/>
                <a:gd name="connsiteX31" fmla="*/ 2221476 w 5144179"/>
                <a:gd name="connsiteY31" fmla="*/ 284880 h 2882621"/>
                <a:gd name="connsiteX32" fmla="*/ 2438865 w 5144179"/>
                <a:gd name="connsiteY32" fmla="*/ 444609 h 2882621"/>
                <a:gd name="connsiteX0" fmla="*/ 2438865 w 5144179"/>
                <a:gd name="connsiteY0" fmla="*/ 444609 h 2882621"/>
                <a:gd name="connsiteX1" fmla="*/ 3134341 w 5144179"/>
                <a:gd name="connsiteY1" fmla="*/ 113819 h 2882621"/>
                <a:gd name="connsiteX2" fmla="*/ 3692233 w 5144179"/>
                <a:gd name="connsiteY2" fmla="*/ 81161 h 2882621"/>
                <a:gd name="connsiteX3" fmla="*/ 4095005 w 5144179"/>
                <a:gd name="connsiteY3" fmla="*/ 326090 h 2882621"/>
                <a:gd name="connsiteX4" fmla="*/ 4478726 w 5144179"/>
                <a:gd name="connsiteY4" fmla="*/ 810504 h 2882621"/>
                <a:gd name="connsiteX5" fmla="*/ 4476005 w 5144179"/>
                <a:gd name="connsiteY5" fmla="*/ 1044547 h 2882621"/>
                <a:gd name="connsiteX6" fmla="*/ 4503219 w 5144179"/>
                <a:gd name="connsiteY6" fmla="*/ 968347 h 2882621"/>
                <a:gd name="connsiteX7" fmla="*/ 4473283 w 5144179"/>
                <a:gd name="connsiteY7" fmla="*/ 383240 h 2882621"/>
                <a:gd name="connsiteX8" fmla="*/ 4541213 w 5144179"/>
                <a:gd name="connsiteY8" fmla="*/ 125237 h 2882621"/>
                <a:gd name="connsiteX9" fmla="*/ 4812270 w 5144179"/>
                <a:gd name="connsiteY9" fmla="*/ 340995 h 2882621"/>
                <a:gd name="connsiteX10" fmla="*/ 5134165 w 5144179"/>
                <a:gd name="connsiteY10" fmla="*/ 905756 h 2882621"/>
                <a:gd name="connsiteX11" fmla="*/ 5144179 w 5144179"/>
                <a:gd name="connsiteY11" fmla="*/ 1726455 h 2882621"/>
                <a:gd name="connsiteX12" fmla="*/ 5004069 w 5144179"/>
                <a:gd name="connsiteY12" fmla="*/ 1921188 h 2882621"/>
                <a:gd name="connsiteX13" fmla="*/ 4400570 w 5144179"/>
                <a:gd name="connsiteY13" fmla="*/ 2438366 h 2882621"/>
                <a:gd name="connsiteX14" fmla="*/ 3829601 w 5144179"/>
                <a:gd name="connsiteY14" fmla="*/ 2752966 h 2882621"/>
                <a:gd name="connsiteX15" fmla="*/ 3430994 w 5144179"/>
                <a:gd name="connsiteY15" fmla="*/ 2882621 h 2882621"/>
                <a:gd name="connsiteX16" fmla="*/ 3191569 w 5144179"/>
                <a:gd name="connsiteY16" fmla="*/ 2858705 h 2882621"/>
                <a:gd name="connsiteX17" fmla="*/ 2292132 w 5144179"/>
                <a:gd name="connsiteY17" fmla="*/ 2418667 h 2882621"/>
                <a:gd name="connsiteX18" fmla="*/ 1312622 w 5144179"/>
                <a:gd name="connsiteY18" fmla="*/ 1785328 h 2882621"/>
                <a:gd name="connsiteX19" fmla="*/ 924648 w 5144179"/>
                <a:gd name="connsiteY19" fmla="*/ 1854128 h 2882621"/>
                <a:gd name="connsiteX20" fmla="*/ 573369 w 5144179"/>
                <a:gd name="connsiteY20" fmla="*/ 2243080 h 2882621"/>
                <a:gd name="connsiteX21" fmla="*/ 44414 w 5144179"/>
                <a:gd name="connsiteY21" fmla="*/ 2027750 h 2882621"/>
                <a:gd name="connsiteX22" fmla="*/ 24492 w 5144179"/>
                <a:gd name="connsiteY22" fmla="*/ 1589810 h 2882621"/>
                <a:gd name="connsiteX23" fmla="*/ 0 w 5144179"/>
                <a:gd name="connsiteY23" fmla="*/ 723291 h 2882621"/>
                <a:gd name="connsiteX24" fmla="*/ 430346 w 5144179"/>
                <a:gd name="connsiteY24" fmla="*/ 595386 h 2882621"/>
                <a:gd name="connsiteX25" fmla="*/ 1201573 w 5144179"/>
                <a:gd name="connsiteY25" fmla="*/ 1040721 h 2882621"/>
                <a:gd name="connsiteX26" fmla="*/ 1370623 w 5144179"/>
                <a:gd name="connsiteY26" fmla="*/ 897592 h 2882621"/>
                <a:gd name="connsiteX27" fmla="*/ 1487876 w 5144179"/>
                <a:gd name="connsiteY27" fmla="*/ 777847 h 2882621"/>
                <a:gd name="connsiteX28" fmla="*/ 1375854 w 5144179"/>
                <a:gd name="connsiteY28" fmla="*/ 426783 h 2882621"/>
                <a:gd name="connsiteX29" fmla="*/ 1312688 w 5144179"/>
                <a:gd name="connsiteY29" fmla="*/ 230253 h 2882621"/>
                <a:gd name="connsiteX30" fmla="*/ 1848027 w 5144179"/>
                <a:gd name="connsiteY30" fmla="*/ 0 h 2882621"/>
                <a:gd name="connsiteX31" fmla="*/ 2221476 w 5144179"/>
                <a:gd name="connsiteY31" fmla="*/ 284880 h 2882621"/>
                <a:gd name="connsiteX32" fmla="*/ 2438865 w 5144179"/>
                <a:gd name="connsiteY32" fmla="*/ 444609 h 2882621"/>
                <a:gd name="connsiteX0" fmla="*/ 2438865 w 5144179"/>
                <a:gd name="connsiteY0" fmla="*/ 444609 h 2882621"/>
                <a:gd name="connsiteX1" fmla="*/ 3134341 w 5144179"/>
                <a:gd name="connsiteY1" fmla="*/ 113819 h 2882621"/>
                <a:gd name="connsiteX2" fmla="*/ 3692233 w 5144179"/>
                <a:gd name="connsiteY2" fmla="*/ 81161 h 2882621"/>
                <a:gd name="connsiteX3" fmla="*/ 4095005 w 5144179"/>
                <a:gd name="connsiteY3" fmla="*/ 326090 h 2882621"/>
                <a:gd name="connsiteX4" fmla="*/ 4478726 w 5144179"/>
                <a:gd name="connsiteY4" fmla="*/ 810504 h 2882621"/>
                <a:gd name="connsiteX5" fmla="*/ 4476005 w 5144179"/>
                <a:gd name="connsiteY5" fmla="*/ 1044547 h 2882621"/>
                <a:gd name="connsiteX6" fmla="*/ 4503219 w 5144179"/>
                <a:gd name="connsiteY6" fmla="*/ 968347 h 2882621"/>
                <a:gd name="connsiteX7" fmla="*/ 4473283 w 5144179"/>
                <a:gd name="connsiteY7" fmla="*/ 383240 h 2882621"/>
                <a:gd name="connsiteX8" fmla="*/ 4541213 w 5144179"/>
                <a:gd name="connsiteY8" fmla="*/ 125237 h 2882621"/>
                <a:gd name="connsiteX9" fmla="*/ 4812270 w 5144179"/>
                <a:gd name="connsiteY9" fmla="*/ 340995 h 2882621"/>
                <a:gd name="connsiteX10" fmla="*/ 5134165 w 5144179"/>
                <a:gd name="connsiteY10" fmla="*/ 905756 h 2882621"/>
                <a:gd name="connsiteX11" fmla="*/ 5144179 w 5144179"/>
                <a:gd name="connsiteY11" fmla="*/ 1726455 h 2882621"/>
                <a:gd name="connsiteX12" fmla="*/ 5004069 w 5144179"/>
                <a:gd name="connsiteY12" fmla="*/ 1921188 h 2882621"/>
                <a:gd name="connsiteX13" fmla="*/ 4400570 w 5144179"/>
                <a:gd name="connsiteY13" fmla="*/ 2438366 h 2882621"/>
                <a:gd name="connsiteX14" fmla="*/ 3829601 w 5144179"/>
                <a:gd name="connsiteY14" fmla="*/ 2752966 h 2882621"/>
                <a:gd name="connsiteX15" fmla="*/ 3430994 w 5144179"/>
                <a:gd name="connsiteY15" fmla="*/ 2882621 h 2882621"/>
                <a:gd name="connsiteX16" fmla="*/ 3191569 w 5144179"/>
                <a:gd name="connsiteY16" fmla="*/ 2858705 h 2882621"/>
                <a:gd name="connsiteX17" fmla="*/ 2292132 w 5144179"/>
                <a:gd name="connsiteY17" fmla="*/ 2418667 h 2882621"/>
                <a:gd name="connsiteX18" fmla="*/ 1312622 w 5144179"/>
                <a:gd name="connsiteY18" fmla="*/ 1785328 h 2882621"/>
                <a:gd name="connsiteX19" fmla="*/ 924648 w 5144179"/>
                <a:gd name="connsiteY19" fmla="*/ 1854128 h 2882621"/>
                <a:gd name="connsiteX20" fmla="*/ 548111 w 5144179"/>
                <a:gd name="connsiteY20" fmla="*/ 2217822 h 2882621"/>
                <a:gd name="connsiteX21" fmla="*/ 44414 w 5144179"/>
                <a:gd name="connsiteY21" fmla="*/ 2027750 h 2882621"/>
                <a:gd name="connsiteX22" fmla="*/ 24492 w 5144179"/>
                <a:gd name="connsiteY22" fmla="*/ 1589810 h 2882621"/>
                <a:gd name="connsiteX23" fmla="*/ 0 w 5144179"/>
                <a:gd name="connsiteY23" fmla="*/ 723291 h 2882621"/>
                <a:gd name="connsiteX24" fmla="*/ 430346 w 5144179"/>
                <a:gd name="connsiteY24" fmla="*/ 595386 h 2882621"/>
                <a:gd name="connsiteX25" fmla="*/ 1201573 w 5144179"/>
                <a:gd name="connsiteY25" fmla="*/ 1040721 h 2882621"/>
                <a:gd name="connsiteX26" fmla="*/ 1370623 w 5144179"/>
                <a:gd name="connsiteY26" fmla="*/ 897592 h 2882621"/>
                <a:gd name="connsiteX27" fmla="*/ 1487876 w 5144179"/>
                <a:gd name="connsiteY27" fmla="*/ 777847 h 2882621"/>
                <a:gd name="connsiteX28" fmla="*/ 1375854 w 5144179"/>
                <a:gd name="connsiteY28" fmla="*/ 426783 h 2882621"/>
                <a:gd name="connsiteX29" fmla="*/ 1312688 w 5144179"/>
                <a:gd name="connsiteY29" fmla="*/ 230253 h 2882621"/>
                <a:gd name="connsiteX30" fmla="*/ 1848027 w 5144179"/>
                <a:gd name="connsiteY30" fmla="*/ 0 h 2882621"/>
                <a:gd name="connsiteX31" fmla="*/ 2221476 w 5144179"/>
                <a:gd name="connsiteY31" fmla="*/ 284880 h 2882621"/>
                <a:gd name="connsiteX32" fmla="*/ 2438865 w 5144179"/>
                <a:gd name="connsiteY32" fmla="*/ 444609 h 2882621"/>
                <a:gd name="connsiteX0" fmla="*/ 2438865 w 5144179"/>
                <a:gd name="connsiteY0" fmla="*/ 444609 h 2882621"/>
                <a:gd name="connsiteX1" fmla="*/ 3134341 w 5144179"/>
                <a:gd name="connsiteY1" fmla="*/ 113819 h 2882621"/>
                <a:gd name="connsiteX2" fmla="*/ 3692233 w 5144179"/>
                <a:gd name="connsiteY2" fmla="*/ 81161 h 2882621"/>
                <a:gd name="connsiteX3" fmla="*/ 4095005 w 5144179"/>
                <a:gd name="connsiteY3" fmla="*/ 326090 h 2882621"/>
                <a:gd name="connsiteX4" fmla="*/ 4478726 w 5144179"/>
                <a:gd name="connsiteY4" fmla="*/ 810504 h 2882621"/>
                <a:gd name="connsiteX5" fmla="*/ 4476005 w 5144179"/>
                <a:gd name="connsiteY5" fmla="*/ 1044547 h 2882621"/>
                <a:gd name="connsiteX6" fmla="*/ 4503219 w 5144179"/>
                <a:gd name="connsiteY6" fmla="*/ 968347 h 2882621"/>
                <a:gd name="connsiteX7" fmla="*/ 4473283 w 5144179"/>
                <a:gd name="connsiteY7" fmla="*/ 383240 h 2882621"/>
                <a:gd name="connsiteX8" fmla="*/ 4541213 w 5144179"/>
                <a:gd name="connsiteY8" fmla="*/ 125237 h 2882621"/>
                <a:gd name="connsiteX9" fmla="*/ 4812270 w 5144179"/>
                <a:gd name="connsiteY9" fmla="*/ 340995 h 2882621"/>
                <a:gd name="connsiteX10" fmla="*/ 5134165 w 5144179"/>
                <a:gd name="connsiteY10" fmla="*/ 905756 h 2882621"/>
                <a:gd name="connsiteX11" fmla="*/ 5144179 w 5144179"/>
                <a:gd name="connsiteY11" fmla="*/ 1726455 h 2882621"/>
                <a:gd name="connsiteX12" fmla="*/ 5004069 w 5144179"/>
                <a:gd name="connsiteY12" fmla="*/ 1921188 h 2882621"/>
                <a:gd name="connsiteX13" fmla="*/ 4400570 w 5144179"/>
                <a:gd name="connsiteY13" fmla="*/ 2438366 h 2882621"/>
                <a:gd name="connsiteX14" fmla="*/ 3829601 w 5144179"/>
                <a:gd name="connsiteY14" fmla="*/ 2752966 h 2882621"/>
                <a:gd name="connsiteX15" fmla="*/ 3430994 w 5144179"/>
                <a:gd name="connsiteY15" fmla="*/ 2882621 h 2882621"/>
                <a:gd name="connsiteX16" fmla="*/ 3191569 w 5144179"/>
                <a:gd name="connsiteY16" fmla="*/ 2858705 h 2882621"/>
                <a:gd name="connsiteX17" fmla="*/ 2292132 w 5144179"/>
                <a:gd name="connsiteY17" fmla="*/ 2418667 h 2882621"/>
                <a:gd name="connsiteX18" fmla="*/ 1268420 w 5144179"/>
                <a:gd name="connsiteY18" fmla="*/ 1842159 h 2882621"/>
                <a:gd name="connsiteX19" fmla="*/ 924648 w 5144179"/>
                <a:gd name="connsiteY19" fmla="*/ 1854128 h 2882621"/>
                <a:gd name="connsiteX20" fmla="*/ 548111 w 5144179"/>
                <a:gd name="connsiteY20" fmla="*/ 2217822 h 2882621"/>
                <a:gd name="connsiteX21" fmla="*/ 44414 w 5144179"/>
                <a:gd name="connsiteY21" fmla="*/ 2027750 h 2882621"/>
                <a:gd name="connsiteX22" fmla="*/ 24492 w 5144179"/>
                <a:gd name="connsiteY22" fmla="*/ 1589810 h 2882621"/>
                <a:gd name="connsiteX23" fmla="*/ 0 w 5144179"/>
                <a:gd name="connsiteY23" fmla="*/ 723291 h 2882621"/>
                <a:gd name="connsiteX24" fmla="*/ 430346 w 5144179"/>
                <a:gd name="connsiteY24" fmla="*/ 595386 h 2882621"/>
                <a:gd name="connsiteX25" fmla="*/ 1201573 w 5144179"/>
                <a:gd name="connsiteY25" fmla="*/ 1040721 h 2882621"/>
                <a:gd name="connsiteX26" fmla="*/ 1370623 w 5144179"/>
                <a:gd name="connsiteY26" fmla="*/ 897592 h 2882621"/>
                <a:gd name="connsiteX27" fmla="*/ 1487876 w 5144179"/>
                <a:gd name="connsiteY27" fmla="*/ 777847 h 2882621"/>
                <a:gd name="connsiteX28" fmla="*/ 1375854 w 5144179"/>
                <a:gd name="connsiteY28" fmla="*/ 426783 h 2882621"/>
                <a:gd name="connsiteX29" fmla="*/ 1312688 w 5144179"/>
                <a:gd name="connsiteY29" fmla="*/ 230253 h 2882621"/>
                <a:gd name="connsiteX30" fmla="*/ 1848027 w 5144179"/>
                <a:gd name="connsiteY30" fmla="*/ 0 h 2882621"/>
                <a:gd name="connsiteX31" fmla="*/ 2221476 w 5144179"/>
                <a:gd name="connsiteY31" fmla="*/ 284880 h 2882621"/>
                <a:gd name="connsiteX32" fmla="*/ 2438865 w 5144179"/>
                <a:gd name="connsiteY32" fmla="*/ 444609 h 2882621"/>
                <a:gd name="connsiteX0" fmla="*/ 2438865 w 5144179"/>
                <a:gd name="connsiteY0" fmla="*/ 444609 h 2882621"/>
                <a:gd name="connsiteX1" fmla="*/ 3134341 w 5144179"/>
                <a:gd name="connsiteY1" fmla="*/ 113819 h 2882621"/>
                <a:gd name="connsiteX2" fmla="*/ 3692233 w 5144179"/>
                <a:gd name="connsiteY2" fmla="*/ 81161 h 2882621"/>
                <a:gd name="connsiteX3" fmla="*/ 4095005 w 5144179"/>
                <a:gd name="connsiteY3" fmla="*/ 326090 h 2882621"/>
                <a:gd name="connsiteX4" fmla="*/ 4478726 w 5144179"/>
                <a:gd name="connsiteY4" fmla="*/ 810504 h 2882621"/>
                <a:gd name="connsiteX5" fmla="*/ 4476005 w 5144179"/>
                <a:gd name="connsiteY5" fmla="*/ 1044547 h 2882621"/>
                <a:gd name="connsiteX6" fmla="*/ 4503219 w 5144179"/>
                <a:gd name="connsiteY6" fmla="*/ 968347 h 2882621"/>
                <a:gd name="connsiteX7" fmla="*/ 4473283 w 5144179"/>
                <a:gd name="connsiteY7" fmla="*/ 383240 h 2882621"/>
                <a:gd name="connsiteX8" fmla="*/ 4541213 w 5144179"/>
                <a:gd name="connsiteY8" fmla="*/ 125237 h 2882621"/>
                <a:gd name="connsiteX9" fmla="*/ 4812270 w 5144179"/>
                <a:gd name="connsiteY9" fmla="*/ 340995 h 2882621"/>
                <a:gd name="connsiteX10" fmla="*/ 5134165 w 5144179"/>
                <a:gd name="connsiteY10" fmla="*/ 905756 h 2882621"/>
                <a:gd name="connsiteX11" fmla="*/ 5144179 w 5144179"/>
                <a:gd name="connsiteY11" fmla="*/ 1726455 h 2882621"/>
                <a:gd name="connsiteX12" fmla="*/ 5004069 w 5144179"/>
                <a:gd name="connsiteY12" fmla="*/ 1921188 h 2882621"/>
                <a:gd name="connsiteX13" fmla="*/ 4400570 w 5144179"/>
                <a:gd name="connsiteY13" fmla="*/ 2438366 h 2882621"/>
                <a:gd name="connsiteX14" fmla="*/ 3829601 w 5144179"/>
                <a:gd name="connsiteY14" fmla="*/ 2752966 h 2882621"/>
                <a:gd name="connsiteX15" fmla="*/ 3430994 w 5144179"/>
                <a:gd name="connsiteY15" fmla="*/ 2882621 h 2882621"/>
                <a:gd name="connsiteX16" fmla="*/ 3191569 w 5144179"/>
                <a:gd name="connsiteY16" fmla="*/ 2858705 h 2882621"/>
                <a:gd name="connsiteX17" fmla="*/ 2292132 w 5144179"/>
                <a:gd name="connsiteY17" fmla="*/ 2418667 h 2882621"/>
                <a:gd name="connsiteX18" fmla="*/ 1293679 w 5144179"/>
                <a:gd name="connsiteY18" fmla="*/ 1823215 h 2882621"/>
                <a:gd name="connsiteX19" fmla="*/ 924648 w 5144179"/>
                <a:gd name="connsiteY19" fmla="*/ 1854128 h 2882621"/>
                <a:gd name="connsiteX20" fmla="*/ 548111 w 5144179"/>
                <a:gd name="connsiteY20" fmla="*/ 2217822 h 2882621"/>
                <a:gd name="connsiteX21" fmla="*/ 44414 w 5144179"/>
                <a:gd name="connsiteY21" fmla="*/ 2027750 h 2882621"/>
                <a:gd name="connsiteX22" fmla="*/ 24492 w 5144179"/>
                <a:gd name="connsiteY22" fmla="*/ 1589810 h 2882621"/>
                <a:gd name="connsiteX23" fmla="*/ 0 w 5144179"/>
                <a:gd name="connsiteY23" fmla="*/ 723291 h 2882621"/>
                <a:gd name="connsiteX24" fmla="*/ 430346 w 5144179"/>
                <a:gd name="connsiteY24" fmla="*/ 595386 h 2882621"/>
                <a:gd name="connsiteX25" fmla="*/ 1201573 w 5144179"/>
                <a:gd name="connsiteY25" fmla="*/ 1040721 h 2882621"/>
                <a:gd name="connsiteX26" fmla="*/ 1370623 w 5144179"/>
                <a:gd name="connsiteY26" fmla="*/ 897592 h 2882621"/>
                <a:gd name="connsiteX27" fmla="*/ 1487876 w 5144179"/>
                <a:gd name="connsiteY27" fmla="*/ 777847 h 2882621"/>
                <a:gd name="connsiteX28" fmla="*/ 1375854 w 5144179"/>
                <a:gd name="connsiteY28" fmla="*/ 426783 h 2882621"/>
                <a:gd name="connsiteX29" fmla="*/ 1312688 w 5144179"/>
                <a:gd name="connsiteY29" fmla="*/ 230253 h 2882621"/>
                <a:gd name="connsiteX30" fmla="*/ 1848027 w 5144179"/>
                <a:gd name="connsiteY30" fmla="*/ 0 h 2882621"/>
                <a:gd name="connsiteX31" fmla="*/ 2221476 w 5144179"/>
                <a:gd name="connsiteY31" fmla="*/ 284880 h 2882621"/>
                <a:gd name="connsiteX32" fmla="*/ 2438865 w 5144179"/>
                <a:gd name="connsiteY32" fmla="*/ 444609 h 2882621"/>
                <a:gd name="connsiteX0" fmla="*/ 2438865 w 5144179"/>
                <a:gd name="connsiteY0" fmla="*/ 444609 h 2882621"/>
                <a:gd name="connsiteX1" fmla="*/ 3134341 w 5144179"/>
                <a:gd name="connsiteY1" fmla="*/ 113819 h 2882621"/>
                <a:gd name="connsiteX2" fmla="*/ 3692233 w 5144179"/>
                <a:gd name="connsiteY2" fmla="*/ 81161 h 2882621"/>
                <a:gd name="connsiteX3" fmla="*/ 4095005 w 5144179"/>
                <a:gd name="connsiteY3" fmla="*/ 326090 h 2882621"/>
                <a:gd name="connsiteX4" fmla="*/ 4478726 w 5144179"/>
                <a:gd name="connsiteY4" fmla="*/ 810504 h 2882621"/>
                <a:gd name="connsiteX5" fmla="*/ 4476005 w 5144179"/>
                <a:gd name="connsiteY5" fmla="*/ 1044547 h 2882621"/>
                <a:gd name="connsiteX6" fmla="*/ 4503219 w 5144179"/>
                <a:gd name="connsiteY6" fmla="*/ 968347 h 2882621"/>
                <a:gd name="connsiteX7" fmla="*/ 4473283 w 5144179"/>
                <a:gd name="connsiteY7" fmla="*/ 383240 h 2882621"/>
                <a:gd name="connsiteX8" fmla="*/ 4541213 w 5144179"/>
                <a:gd name="connsiteY8" fmla="*/ 125237 h 2882621"/>
                <a:gd name="connsiteX9" fmla="*/ 4812270 w 5144179"/>
                <a:gd name="connsiteY9" fmla="*/ 340995 h 2882621"/>
                <a:gd name="connsiteX10" fmla="*/ 5134165 w 5144179"/>
                <a:gd name="connsiteY10" fmla="*/ 905756 h 2882621"/>
                <a:gd name="connsiteX11" fmla="*/ 5144179 w 5144179"/>
                <a:gd name="connsiteY11" fmla="*/ 1726455 h 2882621"/>
                <a:gd name="connsiteX12" fmla="*/ 5004069 w 5144179"/>
                <a:gd name="connsiteY12" fmla="*/ 1921188 h 2882621"/>
                <a:gd name="connsiteX13" fmla="*/ 4400570 w 5144179"/>
                <a:gd name="connsiteY13" fmla="*/ 2438366 h 2882621"/>
                <a:gd name="connsiteX14" fmla="*/ 3829601 w 5144179"/>
                <a:gd name="connsiteY14" fmla="*/ 2752966 h 2882621"/>
                <a:gd name="connsiteX15" fmla="*/ 3430994 w 5144179"/>
                <a:gd name="connsiteY15" fmla="*/ 2882621 h 2882621"/>
                <a:gd name="connsiteX16" fmla="*/ 3191569 w 5144179"/>
                <a:gd name="connsiteY16" fmla="*/ 2858705 h 2882621"/>
                <a:gd name="connsiteX17" fmla="*/ 2292132 w 5144179"/>
                <a:gd name="connsiteY17" fmla="*/ 2418667 h 2882621"/>
                <a:gd name="connsiteX18" fmla="*/ 1255791 w 5144179"/>
                <a:gd name="connsiteY18" fmla="*/ 1842159 h 2882621"/>
                <a:gd name="connsiteX19" fmla="*/ 924648 w 5144179"/>
                <a:gd name="connsiteY19" fmla="*/ 1854128 h 2882621"/>
                <a:gd name="connsiteX20" fmla="*/ 548111 w 5144179"/>
                <a:gd name="connsiteY20" fmla="*/ 2217822 h 2882621"/>
                <a:gd name="connsiteX21" fmla="*/ 44414 w 5144179"/>
                <a:gd name="connsiteY21" fmla="*/ 2027750 h 2882621"/>
                <a:gd name="connsiteX22" fmla="*/ 24492 w 5144179"/>
                <a:gd name="connsiteY22" fmla="*/ 1589810 h 2882621"/>
                <a:gd name="connsiteX23" fmla="*/ 0 w 5144179"/>
                <a:gd name="connsiteY23" fmla="*/ 723291 h 2882621"/>
                <a:gd name="connsiteX24" fmla="*/ 430346 w 5144179"/>
                <a:gd name="connsiteY24" fmla="*/ 595386 h 2882621"/>
                <a:gd name="connsiteX25" fmla="*/ 1201573 w 5144179"/>
                <a:gd name="connsiteY25" fmla="*/ 1040721 h 2882621"/>
                <a:gd name="connsiteX26" fmla="*/ 1370623 w 5144179"/>
                <a:gd name="connsiteY26" fmla="*/ 897592 h 2882621"/>
                <a:gd name="connsiteX27" fmla="*/ 1487876 w 5144179"/>
                <a:gd name="connsiteY27" fmla="*/ 777847 h 2882621"/>
                <a:gd name="connsiteX28" fmla="*/ 1375854 w 5144179"/>
                <a:gd name="connsiteY28" fmla="*/ 426783 h 2882621"/>
                <a:gd name="connsiteX29" fmla="*/ 1312688 w 5144179"/>
                <a:gd name="connsiteY29" fmla="*/ 230253 h 2882621"/>
                <a:gd name="connsiteX30" fmla="*/ 1848027 w 5144179"/>
                <a:gd name="connsiteY30" fmla="*/ 0 h 2882621"/>
                <a:gd name="connsiteX31" fmla="*/ 2221476 w 5144179"/>
                <a:gd name="connsiteY31" fmla="*/ 284880 h 2882621"/>
                <a:gd name="connsiteX32" fmla="*/ 2438865 w 5144179"/>
                <a:gd name="connsiteY32" fmla="*/ 444609 h 2882621"/>
                <a:gd name="connsiteX0" fmla="*/ 2438865 w 5144179"/>
                <a:gd name="connsiteY0" fmla="*/ 444609 h 2882621"/>
                <a:gd name="connsiteX1" fmla="*/ 3134341 w 5144179"/>
                <a:gd name="connsiteY1" fmla="*/ 113819 h 2882621"/>
                <a:gd name="connsiteX2" fmla="*/ 3692233 w 5144179"/>
                <a:gd name="connsiteY2" fmla="*/ 81161 h 2882621"/>
                <a:gd name="connsiteX3" fmla="*/ 4095005 w 5144179"/>
                <a:gd name="connsiteY3" fmla="*/ 326090 h 2882621"/>
                <a:gd name="connsiteX4" fmla="*/ 4478726 w 5144179"/>
                <a:gd name="connsiteY4" fmla="*/ 810504 h 2882621"/>
                <a:gd name="connsiteX5" fmla="*/ 4476005 w 5144179"/>
                <a:gd name="connsiteY5" fmla="*/ 1044547 h 2882621"/>
                <a:gd name="connsiteX6" fmla="*/ 4503219 w 5144179"/>
                <a:gd name="connsiteY6" fmla="*/ 968347 h 2882621"/>
                <a:gd name="connsiteX7" fmla="*/ 4473283 w 5144179"/>
                <a:gd name="connsiteY7" fmla="*/ 383240 h 2882621"/>
                <a:gd name="connsiteX8" fmla="*/ 4541213 w 5144179"/>
                <a:gd name="connsiteY8" fmla="*/ 125237 h 2882621"/>
                <a:gd name="connsiteX9" fmla="*/ 4812270 w 5144179"/>
                <a:gd name="connsiteY9" fmla="*/ 340995 h 2882621"/>
                <a:gd name="connsiteX10" fmla="*/ 5134165 w 5144179"/>
                <a:gd name="connsiteY10" fmla="*/ 905756 h 2882621"/>
                <a:gd name="connsiteX11" fmla="*/ 5144179 w 5144179"/>
                <a:gd name="connsiteY11" fmla="*/ 1726455 h 2882621"/>
                <a:gd name="connsiteX12" fmla="*/ 5004069 w 5144179"/>
                <a:gd name="connsiteY12" fmla="*/ 1921188 h 2882621"/>
                <a:gd name="connsiteX13" fmla="*/ 4400570 w 5144179"/>
                <a:gd name="connsiteY13" fmla="*/ 2438366 h 2882621"/>
                <a:gd name="connsiteX14" fmla="*/ 3829601 w 5144179"/>
                <a:gd name="connsiteY14" fmla="*/ 2752966 h 2882621"/>
                <a:gd name="connsiteX15" fmla="*/ 3430994 w 5144179"/>
                <a:gd name="connsiteY15" fmla="*/ 2882621 h 2882621"/>
                <a:gd name="connsiteX16" fmla="*/ 3191569 w 5144179"/>
                <a:gd name="connsiteY16" fmla="*/ 2858705 h 2882621"/>
                <a:gd name="connsiteX17" fmla="*/ 2254245 w 5144179"/>
                <a:gd name="connsiteY17" fmla="*/ 2462869 h 2882621"/>
                <a:gd name="connsiteX18" fmla="*/ 1255791 w 5144179"/>
                <a:gd name="connsiteY18" fmla="*/ 1842159 h 2882621"/>
                <a:gd name="connsiteX19" fmla="*/ 924648 w 5144179"/>
                <a:gd name="connsiteY19" fmla="*/ 1854128 h 2882621"/>
                <a:gd name="connsiteX20" fmla="*/ 548111 w 5144179"/>
                <a:gd name="connsiteY20" fmla="*/ 2217822 h 2882621"/>
                <a:gd name="connsiteX21" fmla="*/ 44414 w 5144179"/>
                <a:gd name="connsiteY21" fmla="*/ 2027750 h 2882621"/>
                <a:gd name="connsiteX22" fmla="*/ 24492 w 5144179"/>
                <a:gd name="connsiteY22" fmla="*/ 1589810 h 2882621"/>
                <a:gd name="connsiteX23" fmla="*/ 0 w 5144179"/>
                <a:gd name="connsiteY23" fmla="*/ 723291 h 2882621"/>
                <a:gd name="connsiteX24" fmla="*/ 430346 w 5144179"/>
                <a:gd name="connsiteY24" fmla="*/ 595386 h 2882621"/>
                <a:gd name="connsiteX25" fmla="*/ 1201573 w 5144179"/>
                <a:gd name="connsiteY25" fmla="*/ 1040721 h 2882621"/>
                <a:gd name="connsiteX26" fmla="*/ 1370623 w 5144179"/>
                <a:gd name="connsiteY26" fmla="*/ 897592 h 2882621"/>
                <a:gd name="connsiteX27" fmla="*/ 1487876 w 5144179"/>
                <a:gd name="connsiteY27" fmla="*/ 777847 h 2882621"/>
                <a:gd name="connsiteX28" fmla="*/ 1375854 w 5144179"/>
                <a:gd name="connsiteY28" fmla="*/ 426783 h 2882621"/>
                <a:gd name="connsiteX29" fmla="*/ 1312688 w 5144179"/>
                <a:gd name="connsiteY29" fmla="*/ 230253 h 2882621"/>
                <a:gd name="connsiteX30" fmla="*/ 1848027 w 5144179"/>
                <a:gd name="connsiteY30" fmla="*/ 0 h 2882621"/>
                <a:gd name="connsiteX31" fmla="*/ 2221476 w 5144179"/>
                <a:gd name="connsiteY31" fmla="*/ 284880 h 2882621"/>
                <a:gd name="connsiteX32" fmla="*/ 2438865 w 5144179"/>
                <a:gd name="connsiteY32" fmla="*/ 444609 h 2882621"/>
                <a:gd name="connsiteX0" fmla="*/ 2438865 w 5144179"/>
                <a:gd name="connsiteY0" fmla="*/ 444609 h 2882621"/>
                <a:gd name="connsiteX1" fmla="*/ 3134341 w 5144179"/>
                <a:gd name="connsiteY1" fmla="*/ 113819 h 2882621"/>
                <a:gd name="connsiteX2" fmla="*/ 3692233 w 5144179"/>
                <a:gd name="connsiteY2" fmla="*/ 81161 h 2882621"/>
                <a:gd name="connsiteX3" fmla="*/ 4095005 w 5144179"/>
                <a:gd name="connsiteY3" fmla="*/ 326090 h 2882621"/>
                <a:gd name="connsiteX4" fmla="*/ 4478726 w 5144179"/>
                <a:gd name="connsiteY4" fmla="*/ 810504 h 2882621"/>
                <a:gd name="connsiteX5" fmla="*/ 4476005 w 5144179"/>
                <a:gd name="connsiteY5" fmla="*/ 1044547 h 2882621"/>
                <a:gd name="connsiteX6" fmla="*/ 4503219 w 5144179"/>
                <a:gd name="connsiteY6" fmla="*/ 968347 h 2882621"/>
                <a:gd name="connsiteX7" fmla="*/ 4473283 w 5144179"/>
                <a:gd name="connsiteY7" fmla="*/ 383240 h 2882621"/>
                <a:gd name="connsiteX8" fmla="*/ 4541213 w 5144179"/>
                <a:gd name="connsiteY8" fmla="*/ 125237 h 2882621"/>
                <a:gd name="connsiteX9" fmla="*/ 4812270 w 5144179"/>
                <a:gd name="connsiteY9" fmla="*/ 340995 h 2882621"/>
                <a:gd name="connsiteX10" fmla="*/ 5134165 w 5144179"/>
                <a:gd name="connsiteY10" fmla="*/ 905756 h 2882621"/>
                <a:gd name="connsiteX11" fmla="*/ 5144179 w 5144179"/>
                <a:gd name="connsiteY11" fmla="*/ 1726455 h 2882621"/>
                <a:gd name="connsiteX12" fmla="*/ 5004069 w 5144179"/>
                <a:gd name="connsiteY12" fmla="*/ 1921188 h 2882621"/>
                <a:gd name="connsiteX13" fmla="*/ 4400570 w 5144179"/>
                <a:gd name="connsiteY13" fmla="*/ 2438366 h 2882621"/>
                <a:gd name="connsiteX14" fmla="*/ 3829601 w 5144179"/>
                <a:gd name="connsiteY14" fmla="*/ 2752966 h 2882621"/>
                <a:gd name="connsiteX15" fmla="*/ 3430994 w 5144179"/>
                <a:gd name="connsiteY15" fmla="*/ 2882621 h 2882621"/>
                <a:gd name="connsiteX16" fmla="*/ 3191569 w 5144179"/>
                <a:gd name="connsiteY16" fmla="*/ 2858705 h 2882621"/>
                <a:gd name="connsiteX17" fmla="*/ 2374221 w 5144179"/>
                <a:gd name="connsiteY17" fmla="*/ 2513385 h 2882621"/>
                <a:gd name="connsiteX18" fmla="*/ 1255791 w 5144179"/>
                <a:gd name="connsiteY18" fmla="*/ 1842159 h 2882621"/>
                <a:gd name="connsiteX19" fmla="*/ 924648 w 5144179"/>
                <a:gd name="connsiteY19" fmla="*/ 1854128 h 2882621"/>
                <a:gd name="connsiteX20" fmla="*/ 548111 w 5144179"/>
                <a:gd name="connsiteY20" fmla="*/ 2217822 h 2882621"/>
                <a:gd name="connsiteX21" fmla="*/ 44414 w 5144179"/>
                <a:gd name="connsiteY21" fmla="*/ 2027750 h 2882621"/>
                <a:gd name="connsiteX22" fmla="*/ 24492 w 5144179"/>
                <a:gd name="connsiteY22" fmla="*/ 1589810 h 2882621"/>
                <a:gd name="connsiteX23" fmla="*/ 0 w 5144179"/>
                <a:gd name="connsiteY23" fmla="*/ 723291 h 2882621"/>
                <a:gd name="connsiteX24" fmla="*/ 430346 w 5144179"/>
                <a:gd name="connsiteY24" fmla="*/ 595386 h 2882621"/>
                <a:gd name="connsiteX25" fmla="*/ 1201573 w 5144179"/>
                <a:gd name="connsiteY25" fmla="*/ 1040721 h 2882621"/>
                <a:gd name="connsiteX26" fmla="*/ 1370623 w 5144179"/>
                <a:gd name="connsiteY26" fmla="*/ 897592 h 2882621"/>
                <a:gd name="connsiteX27" fmla="*/ 1487876 w 5144179"/>
                <a:gd name="connsiteY27" fmla="*/ 777847 h 2882621"/>
                <a:gd name="connsiteX28" fmla="*/ 1375854 w 5144179"/>
                <a:gd name="connsiteY28" fmla="*/ 426783 h 2882621"/>
                <a:gd name="connsiteX29" fmla="*/ 1312688 w 5144179"/>
                <a:gd name="connsiteY29" fmla="*/ 230253 h 2882621"/>
                <a:gd name="connsiteX30" fmla="*/ 1848027 w 5144179"/>
                <a:gd name="connsiteY30" fmla="*/ 0 h 2882621"/>
                <a:gd name="connsiteX31" fmla="*/ 2221476 w 5144179"/>
                <a:gd name="connsiteY31" fmla="*/ 284880 h 2882621"/>
                <a:gd name="connsiteX32" fmla="*/ 2438865 w 5144179"/>
                <a:gd name="connsiteY32" fmla="*/ 444609 h 2882621"/>
                <a:gd name="connsiteX0" fmla="*/ 2438865 w 5144179"/>
                <a:gd name="connsiteY0" fmla="*/ 444609 h 2915536"/>
                <a:gd name="connsiteX1" fmla="*/ 3134341 w 5144179"/>
                <a:gd name="connsiteY1" fmla="*/ 113819 h 2915536"/>
                <a:gd name="connsiteX2" fmla="*/ 3692233 w 5144179"/>
                <a:gd name="connsiteY2" fmla="*/ 81161 h 2915536"/>
                <a:gd name="connsiteX3" fmla="*/ 4095005 w 5144179"/>
                <a:gd name="connsiteY3" fmla="*/ 326090 h 2915536"/>
                <a:gd name="connsiteX4" fmla="*/ 4478726 w 5144179"/>
                <a:gd name="connsiteY4" fmla="*/ 810504 h 2915536"/>
                <a:gd name="connsiteX5" fmla="*/ 4476005 w 5144179"/>
                <a:gd name="connsiteY5" fmla="*/ 1044547 h 2915536"/>
                <a:gd name="connsiteX6" fmla="*/ 4503219 w 5144179"/>
                <a:gd name="connsiteY6" fmla="*/ 968347 h 2915536"/>
                <a:gd name="connsiteX7" fmla="*/ 4473283 w 5144179"/>
                <a:gd name="connsiteY7" fmla="*/ 383240 h 2915536"/>
                <a:gd name="connsiteX8" fmla="*/ 4541213 w 5144179"/>
                <a:gd name="connsiteY8" fmla="*/ 125237 h 2915536"/>
                <a:gd name="connsiteX9" fmla="*/ 4812270 w 5144179"/>
                <a:gd name="connsiteY9" fmla="*/ 340995 h 2915536"/>
                <a:gd name="connsiteX10" fmla="*/ 5134165 w 5144179"/>
                <a:gd name="connsiteY10" fmla="*/ 905756 h 2915536"/>
                <a:gd name="connsiteX11" fmla="*/ 5144179 w 5144179"/>
                <a:gd name="connsiteY11" fmla="*/ 1726455 h 2915536"/>
                <a:gd name="connsiteX12" fmla="*/ 5004069 w 5144179"/>
                <a:gd name="connsiteY12" fmla="*/ 1921188 h 2915536"/>
                <a:gd name="connsiteX13" fmla="*/ 4400570 w 5144179"/>
                <a:gd name="connsiteY13" fmla="*/ 2438366 h 2915536"/>
                <a:gd name="connsiteX14" fmla="*/ 3829601 w 5144179"/>
                <a:gd name="connsiteY14" fmla="*/ 2752966 h 2915536"/>
                <a:gd name="connsiteX15" fmla="*/ 3430994 w 5144179"/>
                <a:gd name="connsiteY15" fmla="*/ 2882621 h 2915536"/>
                <a:gd name="connsiteX16" fmla="*/ 3286287 w 5144179"/>
                <a:gd name="connsiteY16" fmla="*/ 2915536 h 2915536"/>
                <a:gd name="connsiteX17" fmla="*/ 2374221 w 5144179"/>
                <a:gd name="connsiteY17" fmla="*/ 2513385 h 2915536"/>
                <a:gd name="connsiteX18" fmla="*/ 1255791 w 5144179"/>
                <a:gd name="connsiteY18" fmla="*/ 1842159 h 2915536"/>
                <a:gd name="connsiteX19" fmla="*/ 924648 w 5144179"/>
                <a:gd name="connsiteY19" fmla="*/ 1854128 h 2915536"/>
                <a:gd name="connsiteX20" fmla="*/ 548111 w 5144179"/>
                <a:gd name="connsiteY20" fmla="*/ 2217822 h 2915536"/>
                <a:gd name="connsiteX21" fmla="*/ 44414 w 5144179"/>
                <a:gd name="connsiteY21" fmla="*/ 2027750 h 2915536"/>
                <a:gd name="connsiteX22" fmla="*/ 24492 w 5144179"/>
                <a:gd name="connsiteY22" fmla="*/ 1589810 h 2915536"/>
                <a:gd name="connsiteX23" fmla="*/ 0 w 5144179"/>
                <a:gd name="connsiteY23" fmla="*/ 723291 h 2915536"/>
                <a:gd name="connsiteX24" fmla="*/ 430346 w 5144179"/>
                <a:gd name="connsiteY24" fmla="*/ 595386 h 2915536"/>
                <a:gd name="connsiteX25" fmla="*/ 1201573 w 5144179"/>
                <a:gd name="connsiteY25" fmla="*/ 1040721 h 2915536"/>
                <a:gd name="connsiteX26" fmla="*/ 1370623 w 5144179"/>
                <a:gd name="connsiteY26" fmla="*/ 897592 h 2915536"/>
                <a:gd name="connsiteX27" fmla="*/ 1487876 w 5144179"/>
                <a:gd name="connsiteY27" fmla="*/ 777847 h 2915536"/>
                <a:gd name="connsiteX28" fmla="*/ 1375854 w 5144179"/>
                <a:gd name="connsiteY28" fmla="*/ 426783 h 2915536"/>
                <a:gd name="connsiteX29" fmla="*/ 1312688 w 5144179"/>
                <a:gd name="connsiteY29" fmla="*/ 230253 h 2915536"/>
                <a:gd name="connsiteX30" fmla="*/ 1848027 w 5144179"/>
                <a:gd name="connsiteY30" fmla="*/ 0 h 2915536"/>
                <a:gd name="connsiteX31" fmla="*/ 2221476 w 5144179"/>
                <a:gd name="connsiteY31" fmla="*/ 284880 h 2915536"/>
                <a:gd name="connsiteX32" fmla="*/ 2438865 w 5144179"/>
                <a:gd name="connsiteY32" fmla="*/ 444609 h 2915536"/>
                <a:gd name="connsiteX0" fmla="*/ 2438865 w 5144179"/>
                <a:gd name="connsiteY0" fmla="*/ 444609 h 2915536"/>
                <a:gd name="connsiteX1" fmla="*/ 3134341 w 5144179"/>
                <a:gd name="connsiteY1" fmla="*/ 113819 h 2915536"/>
                <a:gd name="connsiteX2" fmla="*/ 3692233 w 5144179"/>
                <a:gd name="connsiteY2" fmla="*/ 81161 h 2915536"/>
                <a:gd name="connsiteX3" fmla="*/ 4095005 w 5144179"/>
                <a:gd name="connsiteY3" fmla="*/ 326090 h 2915536"/>
                <a:gd name="connsiteX4" fmla="*/ 4478726 w 5144179"/>
                <a:gd name="connsiteY4" fmla="*/ 810504 h 2915536"/>
                <a:gd name="connsiteX5" fmla="*/ 4476005 w 5144179"/>
                <a:gd name="connsiteY5" fmla="*/ 1044547 h 2915536"/>
                <a:gd name="connsiteX6" fmla="*/ 4503219 w 5144179"/>
                <a:gd name="connsiteY6" fmla="*/ 968347 h 2915536"/>
                <a:gd name="connsiteX7" fmla="*/ 4473283 w 5144179"/>
                <a:gd name="connsiteY7" fmla="*/ 383240 h 2915536"/>
                <a:gd name="connsiteX8" fmla="*/ 4541213 w 5144179"/>
                <a:gd name="connsiteY8" fmla="*/ 125237 h 2915536"/>
                <a:gd name="connsiteX9" fmla="*/ 4812270 w 5144179"/>
                <a:gd name="connsiteY9" fmla="*/ 340995 h 2915536"/>
                <a:gd name="connsiteX10" fmla="*/ 5134165 w 5144179"/>
                <a:gd name="connsiteY10" fmla="*/ 905756 h 2915536"/>
                <a:gd name="connsiteX11" fmla="*/ 5144179 w 5144179"/>
                <a:gd name="connsiteY11" fmla="*/ 1726455 h 2915536"/>
                <a:gd name="connsiteX12" fmla="*/ 5004069 w 5144179"/>
                <a:gd name="connsiteY12" fmla="*/ 1921188 h 2915536"/>
                <a:gd name="connsiteX13" fmla="*/ 4400570 w 5144179"/>
                <a:gd name="connsiteY13" fmla="*/ 2438366 h 2915536"/>
                <a:gd name="connsiteX14" fmla="*/ 3829601 w 5144179"/>
                <a:gd name="connsiteY14" fmla="*/ 2752966 h 2915536"/>
                <a:gd name="connsiteX15" fmla="*/ 3430994 w 5144179"/>
                <a:gd name="connsiteY15" fmla="*/ 2907879 h 2915536"/>
                <a:gd name="connsiteX16" fmla="*/ 3286287 w 5144179"/>
                <a:gd name="connsiteY16" fmla="*/ 2915536 h 2915536"/>
                <a:gd name="connsiteX17" fmla="*/ 2374221 w 5144179"/>
                <a:gd name="connsiteY17" fmla="*/ 2513385 h 2915536"/>
                <a:gd name="connsiteX18" fmla="*/ 1255791 w 5144179"/>
                <a:gd name="connsiteY18" fmla="*/ 1842159 h 2915536"/>
                <a:gd name="connsiteX19" fmla="*/ 924648 w 5144179"/>
                <a:gd name="connsiteY19" fmla="*/ 1854128 h 2915536"/>
                <a:gd name="connsiteX20" fmla="*/ 548111 w 5144179"/>
                <a:gd name="connsiteY20" fmla="*/ 2217822 h 2915536"/>
                <a:gd name="connsiteX21" fmla="*/ 44414 w 5144179"/>
                <a:gd name="connsiteY21" fmla="*/ 2027750 h 2915536"/>
                <a:gd name="connsiteX22" fmla="*/ 24492 w 5144179"/>
                <a:gd name="connsiteY22" fmla="*/ 1589810 h 2915536"/>
                <a:gd name="connsiteX23" fmla="*/ 0 w 5144179"/>
                <a:gd name="connsiteY23" fmla="*/ 723291 h 2915536"/>
                <a:gd name="connsiteX24" fmla="*/ 430346 w 5144179"/>
                <a:gd name="connsiteY24" fmla="*/ 595386 h 2915536"/>
                <a:gd name="connsiteX25" fmla="*/ 1201573 w 5144179"/>
                <a:gd name="connsiteY25" fmla="*/ 1040721 h 2915536"/>
                <a:gd name="connsiteX26" fmla="*/ 1370623 w 5144179"/>
                <a:gd name="connsiteY26" fmla="*/ 897592 h 2915536"/>
                <a:gd name="connsiteX27" fmla="*/ 1487876 w 5144179"/>
                <a:gd name="connsiteY27" fmla="*/ 777847 h 2915536"/>
                <a:gd name="connsiteX28" fmla="*/ 1375854 w 5144179"/>
                <a:gd name="connsiteY28" fmla="*/ 426783 h 2915536"/>
                <a:gd name="connsiteX29" fmla="*/ 1312688 w 5144179"/>
                <a:gd name="connsiteY29" fmla="*/ 230253 h 2915536"/>
                <a:gd name="connsiteX30" fmla="*/ 1848027 w 5144179"/>
                <a:gd name="connsiteY30" fmla="*/ 0 h 2915536"/>
                <a:gd name="connsiteX31" fmla="*/ 2221476 w 5144179"/>
                <a:gd name="connsiteY31" fmla="*/ 284880 h 2915536"/>
                <a:gd name="connsiteX32" fmla="*/ 2438865 w 5144179"/>
                <a:gd name="connsiteY32" fmla="*/ 444609 h 2915536"/>
                <a:gd name="connsiteX0" fmla="*/ 2438865 w 5144179"/>
                <a:gd name="connsiteY0" fmla="*/ 444609 h 2915536"/>
                <a:gd name="connsiteX1" fmla="*/ 3134341 w 5144179"/>
                <a:gd name="connsiteY1" fmla="*/ 113819 h 2915536"/>
                <a:gd name="connsiteX2" fmla="*/ 3692233 w 5144179"/>
                <a:gd name="connsiteY2" fmla="*/ 81161 h 2915536"/>
                <a:gd name="connsiteX3" fmla="*/ 4095005 w 5144179"/>
                <a:gd name="connsiteY3" fmla="*/ 326090 h 2915536"/>
                <a:gd name="connsiteX4" fmla="*/ 4478726 w 5144179"/>
                <a:gd name="connsiteY4" fmla="*/ 810504 h 2915536"/>
                <a:gd name="connsiteX5" fmla="*/ 4476005 w 5144179"/>
                <a:gd name="connsiteY5" fmla="*/ 1044547 h 2915536"/>
                <a:gd name="connsiteX6" fmla="*/ 4503219 w 5144179"/>
                <a:gd name="connsiteY6" fmla="*/ 968347 h 2915536"/>
                <a:gd name="connsiteX7" fmla="*/ 4473283 w 5144179"/>
                <a:gd name="connsiteY7" fmla="*/ 383240 h 2915536"/>
                <a:gd name="connsiteX8" fmla="*/ 4541213 w 5144179"/>
                <a:gd name="connsiteY8" fmla="*/ 125237 h 2915536"/>
                <a:gd name="connsiteX9" fmla="*/ 4812270 w 5144179"/>
                <a:gd name="connsiteY9" fmla="*/ 340995 h 2915536"/>
                <a:gd name="connsiteX10" fmla="*/ 5134165 w 5144179"/>
                <a:gd name="connsiteY10" fmla="*/ 905756 h 2915536"/>
                <a:gd name="connsiteX11" fmla="*/ 5144179 w 5144179"/>
                <a:gd name="connsiteY11" fmla="*/ 1726455 h 2915536"/>
                <a:gd name="connsiteX12" fmla="*/ 5004069 w 5144179"/>
                <a:gd name="connsiteY12" fmla="*/ 1921188 h 2915536"/>
                <a:gd name="connsiteX13" fmla="*/ 4400570 w 5144179"/>
                <a:gd name="connsiteY13" fmla="*/ 2438366 h 2915536"/>
                <a:gd name="connsiteX14" fmla="*/ 3829601 w 5144179"/>
                <a:gd name="connsiteY14" fmla="*/ 2752966 h 2915536"/>
                <a:gd name="connsiteX15" fmla="*/ 3430994 w 5144179"/>
                <a:gd name="connsiteY15" fmla="*/ 2907879 h 2915536"/>
                <a:gd name="connsiteX16" fmla="*/ 3286287 w 5144179"/>
                <a:gd name="connsiteY16" fmla="*/ 2915536 h 2915536"/>
                <a:gd name="connsiteX17" fmla="*/ 2374221 w 5144179"/>
                <a:gd name="connsiteY17" fmla="*/ 2513385 h 2915536"/>
                <a:gd name="connsiteX18" fmla="*/ 1255791 w 5144179"/>
                <a:gd name="connsiteY18" fmla="*/ 1842159 h 2915536"/>
                <a:gd name="connsiteX19" fmla="*/ 924648 w 5144179"/>
                <a:gd name="connsiteY19" fmla="*/ 1854128 h 2915536"/>
                <a:gd name="connsiteX20" fmla="*/ 548111 w 5144179"/>
                <a:gd name="connsiteY20" fmla="*/ 2217822 h 2915536"/>
                <a:gd name="connsiteX21" fmla="*/ 44414 w 5144179"/>
                <a:gd name="connsiteY21" fmla="*/ 2027750 h 2915536"/>
                <a:gd name="connsiteX22" fmla="*/ 24492 w 5144179"/>
                <a:gd name="connsiteY22" fmla="*/ 1589810 h 2915536"/>
                <a:gd name="connsiteX23" fmla="*/ 0 w 5144179"/>
                <a:gd name="connsiteY23" fmla="*/ 723291 h 2915536"/>
                <a:gd name="connsiteX24" fmla="*/ 430346 w 5144179"/>
                <a:gd name="connsiteY24" fmla="*/ 595386 h 2915536"/>
                <a:gd name="connsiteX25" fmla="*/ 1201573 w 5144179"/>
                <a:gd name="connsiteY25" fmla="*/ 1040721 h 2915536"/>
                <a:gd name="connsiteX26" fmla="*/ 1370623 w 5144179"/>
                <a:gd name="connsiteY26" fmla="*/ 897592 h 2915536"/>
                <a:gd name="connsiteX27" fmla="*/ 1487876 w 5144179"/>
                <a:gd name="connsiteY27" fmla="*/ 777847 h 2915536"/>
                <a:gd name="connsiteX28" fmla="*/ 1375854 w 5144179"/>
                <a:gd name="connsiteY28" fmla="*/ 426783 h 2915536"/>
                <a:gd name="connsiteX29" fmla="*/ 1312688 w 5144179"/>
                <a:gd name="connsiteY29" fmla="*/ 230253 h 2915536"/>
                <a:gd name="connsiteX30" fmla="*/ 1848027 w 5144179"/>
                <a:gd name="connsiteY30" fmla="*/ 0 h 2915536"/>
                <a:gd name="connsiteX31" fmla="*/ 2221476 w 5144179"/>
                <a:gd name="connsiteY31" fmla="*/ 284880 h 2915536"/>
                <a:gd name="connsiteX32" fmla="*/ 2438865 w 5144179"/>
                <a:gd name="connsiteY32" fmla="*/ 444609 h 2915536"/>
                <a:gd name="connsiteX0" fmla="*/ 2382034 w 5144179"/>
                <a:gd name="connsiteY0" fmla="*/ 450924 h 2915536"/>
                <a:gd name="connsiteX1" fmla="*/ 3134341 w 5144179"/>
                <a:gd name="connsiteY1" fmla="*/ 113819 h 2915536"/>
                <a:gd name="connsiteX2" fmla="*/ 3692233 w 5144179"/>
                <a:gd name="connsiteY2" fmla="*/ 81161 h 2915536"/>
                <a:gd name="connsiteX3" fmla="*/ 4095005 w 5144179"/>
                <a:gd name="connsiteY3" fmla="*/ 326090 h 2915536"/>
                <a:gd name="connsiteX4" fmla="*/ 4478726 w 5144179"/>
                <a:gd name="connsiteY4" fmla="*/ 810504 h 2915536"/>
                <a:gd name="connsiteX5" fmla="*/ 4476005 w 5144179"/>
                <a:gd name="connsiteY5" fmla="*/ 1044547 h 2915536"/>
                <a:gd name="connsiteX6" fmla="*/ 4503219 w 5144179"/>
                <a:gd name="connsiteY6" fmla="*/ 968347 h 2915536"/>
                <a:gd name="connsiteX7" fmla="*/ 4473283 w 5144179"/>
                <a:gd name="connsiteY7" fmla="*/ 383240 h 2915536"/>
                <a:gd name="connsiteX8" fmla="*/ 4541213 w 5144179"/>
                <a:gd name="connsiteY8" fmla="*/ 125237 h 2915536"/>
                <a:gd name="connsiteX9" fmla="*/ 4812270 w 5144179"/>
                <a:gd name="connsiteY9" fmla="*/ 340995 h 2915536"/>
                <a:gd name="connsiteX10" fmla="*/ 5134165 w 5144179"/>
                <a:gd name="connsiteY10" fmla="*/ 905756 h 2915536"/>
                <a:gd name="connsiteX11" fmla="*/ 5144179 w 5144179"/>
                <a:gd name="connsiteY11" fmla="*/ 1726455 h 2915536"/>
                <a:gd name="connsiteX12" fmla="*/ 5004069 w 5144179"/>
                <a:gd name="connsiteY12" fmla="*/ 1921188 h 2915536"/>
                <a:gd name="connsiteX13" fmla="*/ 4400570 w 5144179"/>
                <a:gd name="connsiteY13" fmla="*/ 2438366 h 2915536"/>
                <a:gd name="connsiteX14" fmla="*/ 3829601 w 5144179"/>
                <a:gd name="connsiteY14" fmla="*/ 2752966 h 2915536"/>
                <a:gd name="connsiteX15" fmla="*/ 3430994 w 5144179"/>
                <a:gd name="connsiteY15" fmla="*/ 2907879 h 2915536"/>
                <a:gd name="connsiteX16" fmla="*/ 3286287 w 5144179"/>
                <a:gd name="connsiteY16" fmla="*/ 2915536 h 2915536"/>
                <a:gd name="connsiteX17" fmla="*/ 2374221 w 5144179"/>
                <a:gd name="connsiteY17" fmla="*/ 2513385 h 2915536"/>
                <a:gd name="connsiteX18" fmla="*/ 1255791 w 5144179"/>
                <a:gd name="connsiteY18" fmla="*/ 1842159 h 2915536"/>
                <a:gd name="connsiteX19" fmla="*/ 924648 w 5144179"/>
                <a:gd name="connsiteY19" fmla="*/ 1854128 h 2915536"/>
                <a:gd name="connsiteX20" fmla="*/ 548111 w 5144179"/>
                <a:gd name="connsiteY20" fmla="*/ 2217822 h 2915536"/>
                <a:gd name="connsiteX21" fmla="*/ 44414 w 5144179"/>
                <a:gd name="connsiteY21" fmla="*/ 2027750 h 2915536"/>
                <a:gd name="connsiteX22" fmla="*/ 24492 w 5144179"/>
                <a:gd name="connsiteY22" fmla="*/ 1589810 h 2915536"/>
                <a:gd name="connsiteX23" fmla="*/ 0 w 5144179"/>
                <a:gd name="connsiteY23" fmla="*/ 723291 h 2915536"/>
                <a:gd name="connsiteX24" fmla="*/ 430346 w 5144179"/>
                <a:gd name="connsiteY24" fmla="*/ 595386 h 2915536"/>
                <a:gd name="connsiteX25" fmla="*/ 1201573 w 5144179"/>
                <a:gd name="connsiteY25" fmla="*/ 1040721 h 2915536"/>
                <a:gd name="connsiteX26" fmla="*/ 1370623 w 5144179"/>
                <a:gd name="connsiteY26" fmla="*/ 897592 h 2915536"/>
                <a:gd name="connsiteX27" fmla="*/ 1487876 w 5144179"/>
                <a:gd name="connsiteY27" fmla="*/ 777847 h 2915536"/>
                <a:gd name="connsiteX28" fmla="*/ 1375854 w 5144179"/>
                <a:gd name="connsiteY28" fmla="*/ 426783 h 2915536"/>
                <a:gd name="connsiteX29" fmla="*/ 1312688 w 5144179"/>
                <a:gd name="connsiteY29" fmla="*/ 230253 h 2915536"/>
                <a:gd name="connsiteX30" fmla="*/ 1848027 w 5144179"/>
                <a:gd name="connsiteY30" fmla="*/ 0 h 2915536"/>
                <a:gd name="connsiteX31" fmla="*/ 2221476 w 5144179"/>
                <a:gd name="connsiteY31" fmla="*/ 284880 h 2915536"/>
                <a:gd name="connsiteX32" fmla="*/ 2382034 w 5144179"/>
                <a:gd name="connsiteY32" fmla="*/ 450924 h 2915536"/>
                <a:gd name="connsiteX0" fmla="*/ 2382034 w 5144179"/>
                <a:gd name="connsiteY0" fmla="*/ 450924 h 2915536"/>
                <a:gd name="connsiteX1" fmla="*/ 3064881 w 5144179"/>
                <a:gd name="connsiteY1" fmla="*/ 88563 h 2915536"/>
                <a:gd name="connsiteX2" fmla="*/ 3692233 w 5144179"/>
                <a:gd name="connsiteY2" fmla="*/ 81161 h 2915536"/>
                <a:gd name="connsiteX3" fmla="*/ 4095005 w 5144179"/>
                <a:gd name="connsiteY3" fmla="*/ 326090 h 2915536"/>
                <a:gd name="connsiteX4" fmla="*/ 4478726 w 5144179"/>
                <a:gd name="connsiteY4" fmla="*/ 810504 h 2915536"/>
                <a:gd name="connsiteX5" fmla="*/ 4476005 w 5144179"/>
                <a:gd name="connsiteY5" fmla="*/ 1044547 h 2915536"/>
                <a:gd name="connsiteX6" fmla="*/ 4503219 w 5144179"/>
                <a:gd name="connsiteY6" fmla="*/ 968347 h 2915536"/>
                <a:gd name="connsiteX7" fmla="*/ 4473283 w 5144179"/>
                <a:gd name="connsiteY7" fmla="*/ 383240 h 2915536"/>
                <a:gd name="connsiteX8" fmla="*/ 4541213 w 5144179"/>
                <a:gd name="connsiteY8" fmla="*/ 125237 h 2915536"/>
                <a:gd name="connsiteX9" fmla="*/ 4812270 w 5144179"/>
                <a:gd name="connsiteY9" fmla="*/ 340995 h 2915536"/>
                <a:gd name="connsiteX10" fmla="*/ 5134165 w 5144179"/>
                <a:gd name="connsiteY10" fmla="*/ 905756 h 2915536"/>
                <a:gd name="connsiteX11" fmla="*/ 5144179 w 5144179"/>
                <a:gd name="connsiteY11" fmla="*/ 1726455 h 2915536"/>
                <a:gd name="connsiteX12" fmla="*/ 5004069 w 5144179"/>
                <a:gd name="connsiteY12" fmla="*/ 1921188 h 2915536"/>
                <a:gd name="connsiteX13" fmla="*/ 4400570 w 5144179"/>
                <a:gd name="connsiteY13" fmla="*/ 2438366 h 2915536"/>
                <a:gd name="connsiteX14" fmla="*/ 3829601 w 5144179"/>
                <a:gd name="connsiteY14" fmla="*/ 2752966 h 2915536"/>
                <a:gd name="connsiteX15" fmla="*/ 3430994 w 5144179"/>
                <a:gd name="connsiteY15" fmla="*/ 2907879 h 2915536"/>
                <a:gd name="connsiteX16" fmla="*/ 3286287 w 5144179"/>
                <a:gd name="connsiteY16" fmla="*/ 2915536 h 2915536"/>
                <a:gd name="connsiteX17" fmla="*/ 2374221 w 5144179"/>
                <a:gd name="connsiteY17" fmla="*/ 2513385 h 2915536"/>
                <a:gd name="connsiteX18" fmla="*/ 1255791 w 5144179"/>
                <a:gd name="connsiteY18" fmla="*/ 1842159 h 2915536"/>
                <a:gd name="connsiteX19" fmla="*/ 924648 w 5144179"/>
                <a:gd name="connsiteY19" fmla="*/ 1854128 h 2915536"/>
                <a:gd name="connsiteX20" fmla="*/ 548111 w 5144179"/>
                <a:gd name="connsiteY20" fmla="*/ 2217822 h 2915536"/>
                <a:gd name="connsiteX21" fmla="*/ 44414 w 5144179"/>
                <a:gd name="connsiteY21" fmla="*/ 2027750 h 2915536"/>
                <a:gd name="connsiteX22" fmla="*/ 24492 w 5144179"/>
                <a:gd name="connsiteY22" fmla="*/ 1589810 h 2915536"/>
                <a:gd name="connsiteX23" fmla="*/ 0 w 5144179"/>
                <a:gd name="connsiteY23" fmla="*/ 723291 h 2915536"/>
                <a:gd name="connsiteX24" fmla="*/ 430346 w 5144179"/>
                <a:gd name="connsiteY24" fmla="*/ 595386 h 2915536"/>
                <a:gd name="connsiteX25" fmla="*/ 1201573 w 5144179"/>
                <a:gd name="connsiteY25" fmla="*/ 1040721 h 2915536"/>
                <a:gd name="connsiteX26" fmla="*/ 1370623 w 5144179"/>
                <a:gd name="connsiteY26" fmla="*/ 897592 h 2915536"/>
                <a:gd name="connsiteX27" fmla="*/ 1487876 w 5144179"/>
                <a:gd name="connsiteY27" fmla="*/ 777847 h 2915536"/>
                <a:gd name="connsiteX28" fmla="*/ 1375854 w 5144179"/>
                <a:gd name="connsiteY28" fmla="*/ 426783 h 2915536"/>
                <a:gd name="connsiteX29" fmla="*/ 1312688 w 5144179"/>
                <a:gd name="connsiteY29" fmla="*/ 230253 h 2915536"/>
                <a:gd name="connsiteX30" fmla="*/ 1848027 w 5144179"/>
                <a:gd name="connsiteY30" fmla="*/ 0 h 2915536"/>
                <a:gd name="connsiteX31" fmla="*/ 2221476 w 5144179"/>
                <a:gd name="connsiteY31" fmla="*/ 284880 h 2915536"/>
                <a:gd name="connsiteX32" fmla="*/ 2382034 w 5144179"/>
                <a:gd name="connsiteY32" fmla="*/ 450924 h 2915536"/>
                <a:gd name="connsiteX0" fmla="*/ 2344147 w 5144179"/>
                <a:gd name="connsiteY0" fmla="*/ 419351 h 2915536"/>
                <a:gd name="connsiteX1" fmla="*/ 3064881 w 5144179"/>
                <a:gd name="connsiteY1" fmla="*/ 88563 h 2915536"/>
                <a:gd name="connsiteX2" fmla="*/ 3692233 w 5144179"/>
                <a:gd name="connsiteY2" fmla="*/ 81161 h 2915536"/>
                <a:gd name="connsiteX3" fmla="*/ 4095005 w 5144179"/>
                <a:gd name="connsiteY3" fmla="*/ 326090 h 2915536"/>
                <a:gd name="connsiteX4" fmla="*/ 4478726 w 5144179"/>
                <a:gd name="connsiteY4" fmla="*/ 810504 h 2915536"/>
                <a:gd name="connsiteX5" fmla="*/ 4476005 w 5144179"/>
                <a:gd name="connsiteY5" fmla="*/ 1044547 h 2915536"/>
                <a:gd name="connsiteX6" fmla="*/ 4503219 w 5144179"/>
                <a:gd name="connsiteY6" fmla="*/ 968347 h 2915536"/>
                <a:gd name="connsiteX7" fmla="*/ 4473283 w 5144179"/>
                <a:gd name="connsiteY7" fmla="*/ 383240 h 2915536"/>
                <a:gd name="connsiteX8" fmla="*/ 4541213 w 5144179"/>
                <a:gd name="connsiteY8" fmla="*/ 125237 h 2915536"/>
                <a:gd name="connsiteX9" fmla="*/ 4812270 w 5144179"/>
                <a:gd name="connsiteY9" fmla="*/ 340995 h 2915536"/>
                <a:gd name="connsiteX10" fmla="*/ 5134165 w 5144179"/>
                <a:gd name="connsiteY10" fmla="*/ 905756 h 2915536"/>
                <a:gd name="connsiteX11" fmla="*/ 5144179 w 5144179"/>
                <a:gd name="connsiteY11" fmla="*/ 1726455 h 2915536"/>
                <a:gd name="connsiteX12" fmla="*/ 5004069 w 5144179"/>
                <a:gd name="connsiteY12" fmla="*/ 1921188 h 2915536"/>
                <a:gd name="connsiteX13" fmla="*/ 4400570 w 5144179"/>
                <a:gd name="connsiteY13" fmla="*/ 2438366 h 2915536"/>
                <a:gd name="connsiteX14" fmla="*/ 3829601 w 5144179"/>
                <a:gd name="connsiteY14" fmla="*/ 2752966 h 2915536"/>
                <a:gd name="connsiteX15" fmla="*/ 3430994 w 5144179"/>
                <a:gd name="connsiteY15" fmla="*/ 2907879 h 2915536"/>
                <a:gd name="connsiteX16" fmla="*/ 3286287 w 5144179"/>
                <a:gd name="connsiteY16" fmla="*/ 2915536 h 2915536"/>
                <a:gd name="connsiteX17" fmla="*/ 2374221 w 5144179"/>
                <a:gd name="connsiteY17" fmla="*/ 2513385 h 2915536"/>
                <a:gd name="connsiteX18" fmla="*/ 1255791 w 5144179"/>
                <a:gd name="connsiteY18" fmla="*/ 1842159 h 2915536"/>
                <a:gd name="connsiteX19" fmla="*/ 924648 w 5144179"/>
                <a:gd name="connsiteY19" fmla="*/ 1854128 h 2915536"/>
                <a:gd name="connsiteX20" fmla="*/ 548111 w 5144179"/>
                <a:gd name="connsiteY20" fmla="*/ 2217822 h 2915536"/>
                <a:gd name="connsiteX21" fmla="*/ 44414 w 5144179"/>
                <a:gd name="connsiteY21" fmla="*/ 2027750 h 2915536"/>
                <a:gd name="connsiteX22" fmla="*/ 24492 w 5144179"/>
                <a:gd name="connsiteY22" fmla="*/ 1589810 h 2915536"/>
                <a:gd name="connsiteX23" fmla="*/ 0 w 5144179"/>
                <a:gd name="connsiteY23" fmla="*/ 723291 h 2915536"/>
                <a:gd name="connsiteX24" fmla="*/ 430346 w 5144179"/>
                <a:gd name="connsiteY24" fmla="*/ 595386 h 2915536"/>
                <a:gd name="connsiteX25" fmla="*/ 1201573 w 5144179"/>
                <a:gd name="connsiteY25" fmla="*/ 1040721 h 2915536"/>
                <a:gd name="connsiteX26" fmla="*/ 1370623 w 5144179"/>
                <a:gd name="connsiteY26" fmla="*/ 897592 h 2915536"/>
                <a:gd name="connsiteX27" fmla="*/ 1487876 w 5144179"/>
                <a:gd name="connsiteY27" fmla="*/ 777847 h 2915536"/>
                <a:gd name="connsiteX28" fmla="*/ 1375854 w 5144179"/>
                <a:gd name="connsiteY28" fmla="*/ 426783 h 2915536"/>
                <a:gd name="connsiteX29" fmla="*/ 1312688 w 5144179"/>
                <a:gd name="connsiteY29" fmla="*/ 230253 h 2915536"/>
                <a:gd name="connsiteX30" fmla="*/ 1848027 w 5144179"/>
                <a:gd name="connsiteY30" fmla="*/ 0 h 2915536"/>
                <a:gd name="connsiteX31" fmla="*/ 2221476 w 5144179"/>
                <a:gd name="connsiteY31" fmla="*/ 284880 h 2915536"/>
                <a:gd name="connsiteX32" fmla="*/ 2344147 w 5144179"/>
                <a:gd name="connsiteY32" fmla="*/ 419351 h 2915536"/>
                <a:gd name="connsiteX0" fmla="*/ 2344147 w 5144179"/>
                <a:gd name="connsiteY0" fmla="*/ 432908 h 2929093"/>
                <a:gd name="connsiteX1" fmla="*/ 3064881 w 5144179"/>
                <a:gd name="connsiteY1" fmla="*/ 102120 h 2929093"/>
                <a:gd name="connsiteX2" fmla="*/ 3761693 w 5144179"/>
                <a:gd name="connsiteY2" fmla="*/ 0 h 2929093"/>
                <a:gd name="connsiteX3" fmla="*/ 4095005 w 5144179"/>
                <a:gd name="connsiteY3" fmla="*/ 339647 h 2929093"/>
                <a:gd name="connsiteX4" fmla="*/ 4478726 w 5144179"/>
                <a:gd name="connsiteY4" fmla="*/ 824061 h 2929093"/>
                <a:gd name="connsiteX5" fmla="*/ 4476005 w 5144179"/>
                <a:gd name="connsiteY5" fmla="*/ 1058104 h 2929093"/>
                <a:gd name="connsiteX6" fmla="*/ 4503219 w 5144179"/>
                <a:gd name="connsiteY6" fmla="*/ 981904 h 2929093"/>
                <a:gd name="connsiteX7" fmla="*/ 4473283 w 5144179"/>
                <a:gd name="connsiteY7" fmla="*/ 396797 h 2929093"/>
                <a:gd name="connsiteX8" fmla="*/ 4541213 w 5144179"/>
                <a:gd name="connsiteY8" fmla="*/ 138794 h 2929093"/>
                <a:gd name="connsiteX9" fmla="*/ 4812270 w 5144179"/>
                <a:gd name="connsiteY9" fmla="*/ 354552 h 2929093"/>
                <a:gd name="connsiteX10" fmla="*/ 5134165 w 5144179"/>
                <a:gd name="connsiteY10" fmla="*/ 919313 h 2929093"/>
                <a:gd name="connsiteX11" fmla="*/ 5144179 w 5144179"/>
                <a:gd name="connsiteY11" fmla="*/ 1740012 h 2929093"/>
                <a:gd name="connsiteX12" fmla="*/ 5004069 w 5144179"/>
                <a:gd name="connsiteY12" fmla="*/ 1934745 h 2929093"/>
                <a:gd name="connsiteX13" fmla="*/ 4400570 w 5144179"/>
                <a:gd name="connsiteY13" fmla="*/ 2451923 h 2929093"/>
                <a:gd name="connsiteX14" fmla="*/ 3829601 w 5144179"/>
                <a:gd name="connsiteY14" fmla="*/ 2766523 h 2929093"/>
                <a:gd name="connsiteX15" fmla="*/ 3430994 w 5144179"/>
                <a:gd name="connsiteY15" fmla="*/ 2921436 h 2929093"/>
                <a:gd name="connsiteX16" fmla="*/ 3286287 w 5144179"/>
                <a:gd name="connsiteY16" fmla="*/ 2929093 h 2929093"/>
                <a:gd name="connsiteX17" fmla="*/ 2374221 w 5144179"/>
                <a:gd name="connsiteY17" fmla="*/ 2526942 h 2929093"/>
                <a:gd name="connsiteX18" fmla="*/ 1255791 w 5144179"/>
                <a:gd name="connsiteY18" fmla="*/ 1855716 h 2929093"/>
                <a:gd name="connsiteX19" fmla="*/ 924648 w 5144179"/>
                <a:gd name="connsiteY19" fmla="*/ 1867685 h 2929093"/>
                <a:gd name="connsiteX20" fmla="*/ 548111 w 5144179"/>
                <a:gd name="connsiteY20" fmla="*/ 2231379 h 2929093"/>
                <a:gd name="connsiteX21" fmla="*/ 44414 w 5144179"/>
                <a:gd name="connsiteY21" fmla="*/ 2041307 h 2929093"/>
                <a:gd name="connsiteX22" fmla="*/ 24492 w 5144179"/>
                <a:gd name="connsiteY22" fmla="*/ 1603367 h 2929093"/>
                <a:gd name="connsiteX23" fmla="*/ 0 w 5144179"/>
                <a:gd name="connsiteY23" fmla="*/ 736848 h 2929093"/>
                <a:gd name="connsiteX24" fmla="*/ 430346 w 5144179"/>
                <a:gd name="connsiteY24" fmla="*/ 608943 h 2929093"/>
                <a:gd name="connsiteX25" fmla="*/ 1201573 w 5144179"/>
                <a:gd name="connsiteY25" fmla="*/ 1054278 h 2929093"/>
                <a:gd name="connsiteX26" fmla="*/ 1370623 w 5144179"/>
                <a:gd name="connsiteY26" fmla="*/ 911149 h 2929093"/>
                <a:gd name="connsiteX27" fmla="*/ 1487876 w 5144179"/>
                <a:gd name="connsiteY27" fmla="*/ 791404 h 2929093"/>
                <a:gd name="connsiteX28" fmla="*/ 1375854 w 5144179"/>
                <a:gd name="connsiteY28" fmla="*/ 440340 h 2929093"/>
                <a:gd name="connsiteX29" fmla="*/ 1312688 w 5144179"/>
                <a:gd name="connsiteY29" fmla="*/ 243810 h 2929093"/>
                <a:gd name="connsiteX30" fmla="*/ 1848027 w 5144179"/>
                <a:gd name="connsiteY30" fmla="*/ 13557 h 2929093"/>
                <a:gd name="connsiteX31" fmla="*/ 2221476 w 5144179"/>
                <a:gd name="connsiteY31" fmla="*/ 298437 h 2929093"/>
                <a:gd name="connsiteX32" fmla="*/ 2344147 w 5144179"/>
                <a:gd name="connsiteY32" fmla="*/ 432908 h 2929093"/>
                <a:gd name="connsiteX0" fmla="*/ 2344147 w 5144179"/>
                <a:gd name="connsiteY0" fmla="*/ 432908 h 2929093"/>
                <a:gd name="connsiteX1" fmla="*/ 3064881 w 5144179"/>
                <a:gd name="connsiteY1" fmla="*/ 102120 h 2929093"/>
                <a:gd name="connsiteX2" fmla="*/ 3761693 w 5144179"/>
                <a:gd name="connsiteY2" fmla="*/ 0 h 2929093"/>
                <a:gd name="connsiteX3" fmla="*/ 4290757 w 5144179"/>
                <a:gd name="connsiteY3" fmla="*/ 339645 h 2929093"/>
                <a:gd name="connsiteX4" fmla="*/ 4478726 w 5144179"/>
                <a:gd name="connsiteY4" fmla="*/ 824061 h 2929093"/>
                <a:gd name="connsiteX5" fmla="*/ 4476005 w 5144179"/>
                <a:gd name="connsiteY5" fmla="*/ 1058104 h 2929093"/>
                <a:gd name="connsiteX6" fmla="*/ 4503219 w 5144179"/>
                <a:gd name="connsiteY6" fmla="*/ 981904 h 2929093"/>
                <a:gd name="connsiteX7" fmla="*/ 4473283 w 5144179"/>
                <a:gd name="connsiteY7" fmla="*/ 396797 h 2929093"/>
                <a:gd name="connsiteX8" fmla="*/ 4541213 w 5144179"/>
                <a:gd name="connsiteY8" fmla="*/ 138794 h 2929093"/>
                <a:gd name="connsiteX9" fmla="*/ 4812270 w 5144179"/>
                <a:gd name="connsiteY9" fmla="*/ 354552 h 2929093"/>
                <a:gd name="connsiteX10" fmla="*/ 5134165 w 5144179"/>
                <a:gd name="connsiteY10" fmla="*/ 919313 h 2929093"/>
                <a:gd name="connsiteX11" fmla="*/ 5144179 w 5144179"/>
                <a:gd name="connsiteY11" fmla="*/ 1740012 h 2929093"/>
                <a:gd name="connsiteX12" fmla="*/ 5004069 w 5144179"/>
                <a:gd name="connsiteY12" fmla="*/ 1934745 h 2929093"/>
                <a:gd name="connsiteX13" fmla="*/ 4400570 w 5144179"/>
                <a:gd name="connsiteY13" fmla="*/ 2451923 h 2929093"/>
                <a:gd name="connsiteX14" fmla="*/ 3829601 w 5144179"/>
                <a:gd name="connsiteY14" fmla="*/ 2766523 h 2929093"/>
                <a:gd name="connsiteX15" fmla="*/ 3430994 w 5144179"/>
                <a:gd name="connsiteY15" fmla="*/ 2921436 h 2929093"/>
                <a:gd name="connsiteX16" fmla="*/ 3286287 w 5144179"/>
                <a:gd name="connsiteY16" fmla="*/ 2929093 h 2929093"/>
                <a:gd name="connsiteX17" fmla="*/ 2374221 w 5144179"/>
                <a:gd name="connsiteY17" fmla="*/ 2526942 h 2929093"/>
                <a:gd name="connsiteX18" fmla="*/ 1255791 w 5144179"/>
                <a:gd name="connsiteY18" fmla="*/ 1855716 h 2929093"/>
                <a:gd name="connsiteX19" fmla="*/ 924648 w 5144179"/>
                <a:gd name="connsiteY19" fmla="*/ 1867685 h 2929093"/>
                <a:gd name="connsiteX20" fmla="*/ 548111 w 5144179"/>
                <a:gd name="connsiteY20" fmla="*/ 2231379 h 2929093"/>
                <a:gd name="connsiteX21" fmla="*/ 44414 w 5144179"/>
                <a:gd name="connsiteY21" fmla="*/ 2041307 h 2929093"/>
                <a:gd name="connsiteX22" fmla="*/ 24492 w 5144179"/>
                <a:gd name="connsiteY22" fmla="*/ 1603367 h 2929093"/>
                <a:gd name="connsiteX23" fmla="*/ 0 w 5144179"/>
                <a:gd name="connsiteY23" fmla="*/ 736848 h 2929093"/>
                <a:gd name="connsiteX24" fmla="*/ 430346 w 5144179"/>
                <a:gd name="connsiteY24" fmla="*/ 608943 h 2929093"/>
                <a:gd name="connsiteX25" fmla="*/ 1201573 w 5144179"/>
                <a:gd name="connsiteY25" fmla="*/ 1054278 h 2929093"/>
                <a:gd name="connsiteX26" fmla="*/ 1370623 w 5144179"/>
                <a:gd name="connsiteY26" fmla="*/ 911149 h 2929093"/>
                <a:gd name="connsiteX27" fmla="*/ 1487876 w 5144179"/>
                <a:gd name="connsiteY27" fmla="*/ 791404 h 2929093"/>
                <a:gd name="connsiteX28" fmla="*/ 1375854 w 5144179"/>
                <a:gd name="connsiteY28" fmla="*/ 440340 h 2929093"/>
                <a:gd name="connsiteX29" fmla="*/ 1312688 w 5144179"/>
                <a:gd name="connsiteY29" fmla="*/ 243810 h 2929093"/>
                <a:gd name="connsiteX30" fmla="*/ 1848027 w 5144179"/>
                <a:gd name="connsiteY30" fmla="*/ 13557 h 2929093"/>
                <a:gd name="connsiteX31" fmla="*/ 2221476 w 5144179"/>
                <a:gd name="connsiteY31" fmla="*/ 298437 h 2929093"/>
                <a:gd name="connsiteX32" fmla="*/ 2344147 w 5144179"/>
                <a:gd name="connsiteY32" fmla="*/ 432908 h 2929093"/>
                <a:gd name="connsiteX0" fmla="*/ 2344147 w 5144179"/>
                <a:gd name="connsiteY0" fmla="*/ 420279 h 2916464"/>
                <a:gd name="connsiteX1" fmla="*/ 3064881 w 5144179"/>
                <a:gd name="connsiteY1" fmla="*/ 89491 h 2916464"/>
                <a:gd name="connsiteX2" fmla="*/ 3761693 w 5144179"/>
                <a:gd name="connsiteY2" fmla="*/ 0 h 2916464"/>
                <a:gd name="connsiteX3" fmla="*/ 4290757 w 5144179"/>
                <a:gd name="connsiteY3" fmla="*/ 327016 h 2916464"/>
                <a:gd name="connsiteX4" fmla="*/ 4478726 w 5144179"/>
                <a:gd name="connsiteY4" fmla="*/ 811432 h 2916464"/>
                <a:gd name="connsiteX5" fmla="*/ 4476005 w 5144179"/>
                <a:gd name="connsiteY5" fmla="*/ 1045475 h 2916464"/>
                <a:gd name="connsiteX6" fmla="*/ 4503219 w 5144179"/>
                <a:gd name="connsiteY6" fmla="*/ 969275 h 2916464"/>
                <a:gd name="connsiteX7" fmla="*/ 4473283 w 5144179"/>
                <a:gd name="connsiteY7" fmla="*/ 384168 h 2916464"/>
                <a:gd name="connsiteX8" fmla="*/ 4541213 w 5144179"/>
                <a:gd name="connsiteY8" fmla="*/ 126165 h 2916464"/>
                <a:gd name="connsiteX9" fmla="*/ 4812270 w 5144179"/>
                <a:gd name="connsiteY9" fmla="*/ 341923 h 2916464"/>
                <a:gd name="connsiteX10" fmla="*/ 5134165 w 5144179"/>
                <a:gd name="connsiteY10" fmla="*/ 906684 h 2916464"/>
                <a:gd name="connsiteX11" fmla="*/ 5144179 w 5144179"/>
                <a:gd name="connsiteY11" fmla="*/ 1727383 h 2916464"/>
                <a:gd name="connsiteX12" fmla="*/ 5004069 w 5144179"/>
                <a:gd name="connsiteY12" fmla="*/ 1922116 h 2916464"/>
                <a:gd name="connsiteX13" fmla="*/ 4400570 w 5144179"/>
                <a:gd name="connsiteY13" fmla="*/ 2439294 h 2916464"/>
                <a:gd name="connsiteX14" fmla="*/ 3829601 w 5144179"/>
                <a:gd name="connsiteY14" fmla="*/ 2753894 h 2916464"/>
                <a:gd name="connsiteX15" fmla="*/ 3430994 w 5144179"/>
                <a:gd name="connsiteY15" fmla="*/ 2908807 h 2916464"/>
                <a:gd name="connsiteX16" fmla="*/ 3286287 w 5144179"/>
                <a:gd name="connsiteY16" fmla="*/ 2916464 h 2916464"/>
                <a:gd name="connsiteX17" fmla="*/ 2374221 w 5144179"/>
                <a:gd name="connsiteY17" fmla="*/ 2514313 h 2916464"/>
                <a:gd name="connsiteX18" fmla="*/ 1255791 w 5144179"/>
                <a:gd name="connsiteY18" fmla="*/ 1843087 h 2916464"/>
                <a:gd name="connsiteX19" fmla="*/ 924648 w 5144179"/>
                <a:gd name="connsiteY19" fmla="*/ 1855056 h 2916464"/>
                <a:gd name="connsiteX20" fmla="*/ 548111 w 5144179"/>
                <a:gd name="connsiteY20" fmla="*/ 2218750 h 2916464"/>
                <a:gd name="connsiteX21" fmla="*/ 44414 w 5144179"/>
                <a:gd name="connsiteY21" fmla="*/ 2028678 h 2916464"/>
                <a:gd name="connsiteX22" fmla="*/ 24492 w 5144179"/>
                <a:gd name="connsiteY22" fmla="*/ 1590738 h 2916464"/>
                <a:gd name="connsiteX23" fmla="*/ 0 w 5144179"/>
                <a:gd name="connsiteY23" fmla="*/ 724219 h 2916464"/>
                <a:gd name="connsiteX24" fmla="*/ 430346 w 5144179"/>
                <a:gd name="connsiteY24" fmla="*/ 596314 h 2916464"/>
                <a:gd name="connsiteX25" fmla="*/ 1201573 w 5144179"/>
                <a:gd name="connsiteY25" fmla="*/ 1041649 h 2916464"/>
                <a:gd name="connsiteX26" fmla="*/ 1370623 w 5144179"/>
                <a:gd name="connsiteY26" fmla="*/ 898520 h 2916464"/>
                <a:gd name="connsiteX27" fmla="*/ 1487876 w 5144179"/>
                <a:gd name="connsiteY27" fmla="*/ 778775 h 2916464"/>
                <a:gd name="connsiteX28" fmla="*/ 1375854 w 5144179"/>
                <a:gd name="connsiteY28" fmla="*/ 427711 h 2916464"/>
                <a:gd name="connsiteX29" fmla="*/ 1312688 w 5144179"/>
                <a:gd name="connsiteY29" fmla="*/ 231181 h 2916464"/>
                <a:gd name="connsiteX30" fmla="*/ 1848027 w 5144179"/>
                <a:gd name="connsiteY30" fmla="*/ 928 h 2916464"/>
                <a:gd name="connsiteX31" fmla="*/ 2221476 w 5144179"/>
                <a:gd name="connsiteY31" fmla="*/ 285808 h 2916464"/>
                <a:gd name="connsiteX32" fmla="*/ 2344147 w 5144179"/>
                <a:gd name="connsiteY32" fmla="*/ 420279 h 2916464"/>
                <a:gd name="connsiteX0" fmla="*/ 2344147 w 5144179"/>
                <a:gd name="connsiteY0" fmla="*/ 420279 h 2916464"/>
                <a:gd name="connsiteX1" fmla="*/ 3064881 w 5144179"/>
                <a:gd name="connsiteY1" fmla="*/ 89491 h 2916464"/>
                <a:gd name="connsiteX2" fmla="*/ 3761693 w 5144179"/>
                <a:gd name="connsiteY2" fmla="*/ 0 h 2916464"/>
                <a:gd name="connsiteX3" fmla="*/ 4290757 w 5144179"/>
                <a:gd name="connsiteY3" fmla="*/ 327016 h 2916464"/>
                <a:gd name="connsiteX4" fmla="*/ 4478726 w 5144179"/>
                <a:gd name="connsiteY4" fmla="*/ 811432 h 2916464"/>
                <a:gd name="connsiteX5" fmla="*/ 4503219 w 5144179"/>
                <a:gd name="connsiteY5" fmla="*/ 969275 h 2916464"/>
                <a:gd name="connsiteX6" fmla="*/ 4473283 w 5144179"/>
                <a:gd name="connsiteY6" fmla="*/ 384168 h 2916464"/>
                <a:gd name="connsiteX7" fmla="*/ 4541213 w 5144179"/>
                <a:gd name="connsiteY7" fmla="*/ 126165 h 2916464"/>
                <a:gd name="connsiteX8" fmla="*/ 4812270 w 5144179"/>
                <a:gd name="connsiteY8" fmla="*/ 341923 h 2916464"/>
                <a:gd name="connsiteX9" fmla="*/ 5134165 w 5144179"/>
                <a:gd name="connsiteY9" fmla="*/ 906684 h 2916464"/>
                <a:gd name="connsiteX10" fmla="*/ 5144179 w 5144179"/>
                <a:gd name="connsiteY10" fmla="*/ 1727383 h 2916464"/>
                <a:gd name="connsiteX11" fmla="*/ 5004069 w 5144179"/>
                <a:gd name="connsiteY11" fmla="*/ 1922116 h 2916464"/>
                <a:gd name="connsiteX12" fmla="*/ 4400570 w 5144179"/>
                <a:gd name="connsiteY12" fmla="*/ 2439294 h 2916464"/>
                <a:gd name="connsiteX13" fmla="*/ 3829601 w 5144179"/>
                <a:gd name="connsiteY13" fmla="*/ 2753894 h 2916464"/>
                <a:gd name="connsiteX14" fmla="*/ 3430994 w 5144179"/>
                <a:gd name="connsiteY14" fmla="*/ 2908807 h 2916464"/>
                <a:gd name="connsiteX15" fmla="*/ 3286287 w 5144179"/>
                <a:gd name="connsiteY15" fmla="*/ 2916464 h 2916464"/>
                <a:gd name="connsiteX16" fmla="*/ 2374221 w 5144179"/>
                <a:gd name="connsiteY16" fmla="*/ 2514313 h 2916464"/>
                <a:gd name="connsiteX17" fmla="*/ 1255791 w 5144179"/>
                <a:gd name="connsiteY17" fmla="*/ 1843087 h 2916464"/>
                <a:gd name="connsiteX18" fmla="*/ 924648 w 5144179"/>
                <a:gd name="connsiteY18" fmla="*/ 1855056 h 2916464"/>
                <a:gd name="connsiteX19" fmla="*/ 548111 w 5144179"/>
                <a:gd name="connsiteY19" fmla="*/ 2218750 h 2916464"/>
                <a:gd name="connsiteX20" fmla="*/ 44414 w 5144179"/>
                <a:gd name="connsiteY20" fmla="*/ 2028678 h 2916464"/>
                <a:gd name="connsiteX21" fmla="*/ 24492 w 5144179"/>
                <a:gd name="connsiteY21" fmla="*/ 1590738 h 2916464"/>
                <a:gd name="connsiteX22" fmla="*/ 0 w 5144179"/>
                <a:gd name="connsiteY22" fmla="*/ 724219 h 2916464"/>
                <a:gd name="connsiteX23" fmla="*/ 430346 w 5144179"/>
                <a:gd name="connsiteY23" fmla="*/ 596314 h 2916464"/>
                <a:gd name="connsiteX24" fmla="*/ 1201573 w 5144179"/>
                <a:gd name="connsiteY24" fmla="*/ 1041649 h 2916464"/>
                <a:gd name="connsiteX25" fmla="*/ 1370623 w 5144179"/>
                <a:gd name="connsiteY25" fmla="*/ 898520 h 2916464"/>
                <a:gd name="connsiteX26" fmla="*/ 1487876 w 5144179"/>
                <a:gd name="connsiteY26" fmla="*/ 778775 h 2916464"/>
                <a:gd name="connsiteX27" fmla="*/ 1375854 w 5144179"/>
                <a:gd name="connsiteY27" fmla="*/ 427711 h 2916464"/>
                <a:gd name="connsiteX28" fmla="*/ 1312688 w 5144179"/>
                <a:gd name="connsiteY28" fmla="*/ 231181 h 2916464"/>
                <a:gd name="connsiteX29" fmla="*/ 1848027 w 5144179"/>
                <a:gd name="connsiteY29" fmla="*/ 928 h 2916464"/>
                <a:gd name="connsiteX30" fmla="*/ 2221476 w 5144179"/>
                <a:gd name="connsiteY30" fmla="*/ 285808 h 2916464"/>
                <a:gd name="connsiteX31" fmla="*/ 2344147 w 5144179"/>
                <a:gd name="connsiteY31" fmla="*/ 420279 h 2916464"/>
                <a:gd name="connsiteX0" fmla="*/ 2344147 w 5144179"/>
                <a:gd name="connsiteY0" fmla="*/ 420279 h 2916464"/>
                <a:gd name="connsiteX1" fmla="*/ 3064881 w 5144179"/>
                <a:gd name="connsiteY1" fmla="*/ 89491 h 2916464"/>
                <a:gd name="connsiteX2" fmla="*/ 3761693 w 5144179"/>
                <a:gd name="connsiteY2" fmla="*/ 0 h 2916464"/>
                <a:gd name="connsiteX3" fmla="*/ 4290757 w 5144179"/>
                <a:gd name="connsiteY3" fmla="*/ 327016 h 2916464"/>
                <a:gd name="connsiteX4" fmla="*/ 4478726 w 5144179"/>
                <a:gd name="connsiteY4" fmla="*/ 811432 h 2916464"/>
                <a:gd name="connsiteX5" fmla="*/ 4473283 w 5144179"/>
                <a:gd name="connsiteY5" fmla="*/ 384168 h 2916464"/>
                <a:gd name="connsiteX6" fmla="*/ 4541213 w 5144179"/>
                <a:gd name="connsiteY6" fmla="*/ 126165 h 2916464"/>
                <a:gd name="connsiteX7" fmla="*/ 4812270 w 5144179"/>
                <a:gd name="connsiteY7" fmla="*/ 341923 h 2916464"/>
                <a:gd name="connsiteX8" fmla="*/ 5134165 w 5144179"/>
                <a:gd name="connsiteY8" fmla="*/ 906684 h 2916464"/>
                <a:gd name="connsiteX9" fmla="*/ 5144179 w 5144179"/>
                <a:gd name="connsiteY9" fmla="*/ 1727383 h 2916464"/>
                <a:gd name="connsiteX10" fmla="*/ 5004069 w 5144179"/>
                <a:gd name="connsiteY10" fmla="*/ 1922116 h 2916464"/>
                <a:gd name="connsiteX11" fmla="*/ 4400570 w 5144179"/>
                <a:gd name="connsiteY11" fmla="*/ 2439294 h 2916464"/>
                <a:gd name="connsiteX12" fmla="*/ 3829601 w 5144179"/>
                <a:gd name="connsiteY12" fmla="*/ 2753894 h 2916464"/>
                <a:gd name="connsiteX13" fmla="*/ 3430994 w 5144179"/>
                <a:gd name="connsiteY13" fmla="*/ 2908807 h 2916464"/>
                <a:gd name="connsiteX14" fmla="*/ 3286287 w 5144179"/>
                <a:gd name="connsiteY14" fmla="*/ 2916464 h 2916464"/>
                <a:gd name="connsiteX15" fmla="*/ 2374221 w 5144179"/>
                <a:gd name="connsiteY15" fmla="*/ 2514313 h 2916464"/>
                <a:gd name="connsiteX16" fmla="*/ 1255791 w 5144179"/>
                <a:gd name="connsiteY16" fmla="*/ 1843087 h 2916464"/>
                <a:gd name="connsiteX17" fmla="*/ 924648 w 5144179"/>
                <a:gd name="connsiteY17" fmla="*/ 1855056 h 2916464"/>
                <a:gd name="connsiteX18" fmla="*/ 548111 w 5144179"/>
                <a:gd name="connsiteY18" fmla="*/ 2218750 h 2916464"/>
                <a:gd name="connsiteX19" fmla="*/ 44414 w 5144179"/>
                <a:gd name="connsiteY19" fmla="*/ 2028678 h 2916464"/>
                <a:gd name="connsiteX20" fmla="*/ 24492 w 5144179"/>
                <a:gd name="connsiteY20" fmla="*/ 1590738 h 2916464"/>
                <a:gd name="connsiteX21" fmla="*/ 0 w 5144179"/>
                <a:gd name="connsiteY21" fmla="*/ 724219 h 2916464"/>
                <a:gd name="connsiteX22" fmla="*/ 430346 w 5144179"/>
                <a:gd name="connsiteY22" fmla="*/ 596314 h 2916464"/>
                <a:gd name="connsiteX23" fmla="*/ 1201573 w 5144179"/>
                <a:gd name="connsiteY23" fmla="*/ 1041649 h 2916464"/>
                <a:gd name="connsiteX24" fmla="*/ 1370623 w 5144179"/>
                <a:gd name="connsiteY24" fmla="*/ 898520 h 2916464"/>
                <a:gd name="connsiteX25" fmla="*/ 1487876 w 5144179"/>
                <a:gd name="connsiteY25" fmla="*/ 778775 h 2916464"/>
                <a:gd name="connsiteX26" fmla="*/ 1375854 w 5144179"/>
                <a:gd name="connsiteY26" fmla="*/ 427711 h 2916464"/>
                <a:gd name="connsiteX27" fmla="*/ 1312688 w 5144179"/>
                <a:gd name="connsiteY27" fmla="*/ 231181 h 2916464"/>
                <a:gd name="connsiteX28" fmla="*/ 1848027 w 5144179"/>
                <a:gd name="connsiteY28" fmla="*/ 928 h 2916464"/>
                <a:gd name="connsiteX29" fmla="*/ 2221476 w 5144179"/>
                <a:gd name="connsiteY29" fmla="*/ 285808 h 2916464"/>
                <a:gd name="connsiteX30" fmla="*/ 2344147 w 5144179"/>
                <a:gd name="connsiteY30" fmla="*/ 420279 h 2916464"/>
                <a:gd name="connsiteX0" fmla="*/ 2344147 w 5144179"/>
                <a:gd name="connsiteY0" fmla="*/ 420279 h 2916464"/>
                <a:gd name="connsiteX1" fmla="*/ 3064881 w 5144179"/>
                <a:gd name="connsiteY1" fmla="*/ 89491 h 2916464"/>
                <a:gd name="connsiteX2" fmla="*/ 3761693 w 5144179"/>
                <a:gd name="connsiteY2" fmla="*/ 0 h 2916464"/>
                <a:gd name="connsiteX3" fmla="*/ 4290757 w 5144179"/>
                <a:gd name="connsiteY3" fmla="*/ 327016 h 2916464"/>
                <a:gd name="connsiteX4" fmla="*/ 4428211 w 5144179"/>
                <a:gd name="connsiteY4" fmla="*/ 571480 h 2916464"/>
                <a:gd name="connsiteX5" fmla="*/ 4473283 w 5144179"/>
                <a:gd name="connsiteY5" fmla="*/ 384168 h 2916464"/>
                <a:gd name="connsiteX6" fmla="*/ 4541213 w 5144179"/>
                <a:gd name="connsiteY6" fmla="*/ 126165 h 2916464"/>
                <a:gd name="connsiteX7" fmla="*/ 4812270 w 5144179"/>
                <a:gd name="connsiteY7" fmla="*/ 341923 h 2916464"/>
                <a:gd name="connsiteX8" fmla="*/ 5134165 w 5144179"/>
                <a:gd name="connsiteY8" fmla="*/ 906684 h 2916464"/>
                <a:gd name="connsiteX9" fmla="*/ 5144179 w 5144179"/>
                <a:gd name="connsiteY9" fmla="*/ 1727383 h 2916464"/>
                <a:gd name="connsiteX10" fmla="*/ 5004069 w 5144179"/>
                <a:gd name="connsiteY10" fmla="*/ 1922116 h 2916464"/>
                <a:gd name="connsiteX11" fmla="*/ 4400570 w 5144179"/>
                <a:gd name="connsiteY11" fmla="*/ 2439294 h 2916464"/>
                <a:gd name="connsiteX12" fmla="*/ 3829601 w 5144179"/>
                <a:gd name="connsiteY12" fmla="*/ 2753894 h 2916464"/>
                <a:gd name="connsiteX13" fmla="*/ 3430994 w 5144179"/>
                <a:gd name="connsiteY13" fmla="*/ 2908807 h 2916464"/>
                <a:gd name="connsiteX14" fmla="*/ 3286287 w 5144179"/>
                <a:gd name="connsiteY14" fmla="*/ 2916464 h 2916464"/>
                <a:gd name="connsiteX15" fmla="*/ 2374221 w 5144179"/>
                <a:gd name="connsiteY15" fmla="*/ 2514313 h 2916464"/>
                <a:gd name="connsiteX16" fmla="*/ 1255791 w 5144179"/>
                <a:gd name="connsiteY16" fmla="*/ 1843087 h 2916464"/>
                <a:gd name="connsiteX17" fmla="*/ 924648 w 5144179"/>
                <a:gd name="connsiteY17" fmla="*/ 1855056 h 2916464"/>
                <a:gd name="connsiteX18" fmla="*/ 548111 w 5144179"/>
                <a:gd name="connsiteY18" fmla="*/ 2218750 h 2916464"/>
                <a:gd name="connsiteX19" fmla="*/ 44414 w 5144179"/>
                <a:gd name="connsiteY19" fmla="*/ 2028678 h 2916464"/>
                <a:gd name="connsiteX20" fmla="*/ 24492 w 5144179"/>
                <a:gd name="connsiteY20" fmla="*/ 1590738 h 2916464"/>
                <a:gd name="connsiteX21" fmla="*/ 0 w 5144179"/>
                <a:gd name="connsiteY21" fmla="*/ 724219 h 2916464"/>
                <a:gd name="connsiteX22" fmla="*/ 430346 w 5144179"/>
                <a:gd name="connsiteY22" fmla="*/ 596314 h 2916464"/>
                <a:gd name="connsiteX23" fmla="*/ 1201573 w 5144179"/>
                <a:gd name="connsiteY23" fmla="*/ 1041649 h 2916464"/>
                <a:gd name="connsiteX24" fmla="*/ 1370623 w 5144179"/>
                <a:gd name="connsiteY24" fmla="*/ 898520 h 2916464"/>
                <a:gd name="connsiteX25" fmla="*/ 1487876 w 5144179"/>
                <a:gd name="connsiteY25" fmla="*/ 778775 h 2916464"/>
                <a:gd name="connsiteX26" fmla="*/ 1375854 w 5144179"/>
                <a:gd name="connsiteY26" fmla="*/ 427711 h 2916464"/>
                <a:gd name="connsiteX27" fmla="*/ 1312688 w 5144179"/>
                <a:gd name="connsiteY27" fmla="*/ 231181 h 2916464"/>
                <a:gd name="connsiteX28" fmla="*/ 1848027 w 5144179"/>
                <a:gd name="connsiteY28" fmla="*/ 928 h 2916464"/>
                <a:gd name="connsiteX29" fmla="*/ 2221476 w 5144179"/>
                <a:gd name="connsiteY29" fmla="*/ 285808 h 2916464"/>
                <a:gd name="connsiteX30" fmla="*/ 2344147 w 5144179"/>
                <a:gd name="connsiteY30" fmla="*/ 420279 h 2916464"/>
                <a:gd name="connsiteX0" fmla="*/ 2344147 w 5144179"/>
                <a:gd name="connsiteY0" fmla="*/ 420279 h 2916464"/>
                <a:gd name="connsiteX1" fmla="*/ 3064881 w 5144179"/>
                <a:gd name="connsiteY1" fmla="*/ 89491 h 2916464"/>
                <a:gd name="connsiteX2" fmla="*/ 3761693 w 5144179"/>
                <a:gd name="connsiteY2" fmla="*/ 0 h 2916464"/>
                <a:gd name="connsiteX3" fmla="*/ 4290757 w 5144179"/>
                <a:gd name="connsiteY3" fmla="*/ 327016 h 2916464"/>
                <a:gd name="connsiteX4" fmla="*/ 4428211 w 5144179"/>
                <a:gd name="connsiteY4" fmla="*/ 571480 h 2916464"/>
                <a:gd name="connsiteX5" fmla="*/ 4435394 w 5144179"/>
                <a:gd name="connsiteY5" fmla="*/ 295765 h 2916464"/>
                <a:gd name="connsiteX6" fmla="*/ 4541213 w 5144179"/>
                <a:gd name="connsiteY6" fmla="*/ 126165 h 2916464"/>
                <a:gd name="connsiteX7" fmla="*/ 4812270 w 5144179"/>
                <a:gd name="connsiteY7" fmla="*/ 341923 h 2916464"/>
                <a:gd name="connsiteX8" fmla="*/ 5134165 w 5144179"/>
                <a:gd name="connsiteY8" fmla="*/ 906684 h 2916464"/>
                <a:gd name="connsiteX9" fmla="*/ 5144179 w 5144179"/>
                <a:gd name="connsiteY9" fmla="*/ 1727383 h 2916464"/>
                <a:gd name="connsiteX10" fmla="*/ 5004069 w 5144179"/>
                <a:gd name="connsiteY10" fmla="*/ 1922116 h 2916464"/>
                <a:gd name="connsiteX11" fmla="*/ 4400570 w 5144179"/>
                <a:gd name="connsiteY11" fmla="*/ 2439294 h 2916464"/>
                <a:gd name="connsiteX12" fmla="*/ 3829601 w 5144179"/>
                <a:gd name="connsiteY12" fmla="*/ 2753894 h 2916464"/>
                <a:gd name="connsiteX13" fmla="*/ 3430994 w 5144179"/>
                <a:gd name="connsiteY13" fmla="*/ 2908807 h 2916464"/>
                <a:gd name="connsiteX14" fmla="*/ 3286287 w 5144179"/>
                <a:gd name="connsiteY14" fmla="*/ 2916464 h 2916464"/>
                <a:gd name="connsiteX15" fmla="*/ 2374221 w 5144179"/>
                <a:gd name="connsiteY15" fmla="*/ 2514313 h 2916464"/>
                <a:gd name="connsiteX16" fmla="*/ 1255791 w 5144179"/>
                <a:gd name="connsiteY16" fmla="*/ 1843087 h 2916464"/>
                <a:gd name="connsiteX17" fmla="*/ 924648 w 5144179"/>
                <a:gd name="connsiteY17" fmla="*/ 1855056 h 2916464"/>
                <a:gd name="connsiteX18" fmla="*/ 548111 w 5144179"/>
                <a:gd name="connsiteY18" fmla="*/ 2218750 h 2916464"/>
                <a:gd name="connsiteX19" fmla="*/ 44414 w 5144179"/>
                <a:gd name="connsiteY19" fmla="*/ 2028678 h 2916464"/>
                <a:gd name="connsiteX20" fmla="*/ 24492 w 5144179"/>
                <a:gd name="connsiteY20" fmla="*/ 1590738 h 2916464"/>
                <a:gd name="connsiteX21" fmla="*/ 0 w 5144179"/>
                <a:gd name="connsiteY21" fmla="*/ 724219 h 2916464"/>
                <a:gd name="connsiteX22" fmla="*/ 430346 w 5144179"/>
                <a:gd name="connsiteY22" fmla="*/ 596314 h 2916464"/>
                <a:gd name="connsiteX23" fmla="*/ 1201573 w 5144179"/>
                <a:gd name="connsiteY23" fmla="*/ 1041649 h 2916464"/>
                <a:gd name="connsiteX24" fmla="*/ 1370623 w 5144179"/>
                <a:gd name="connsiteY24" fmla="*/ 898520 h 2916464"/>
                <a:gd name="connsiteX25" fmla="*/ 1487876 w 5144179"/>
                <a:gd name="connsiteY25" fmla="*/ 778775 h 2916464"/>
                <a:gd name="connsiteX26" fmla="*/ 1375854 w 5144179"/>
                <a:gd name="connsiteY26" fmla="*/ 427711 h 2916464"/>
                <a:gd name="connsiteX27" fmla="*/ 1312688 w 5144179"/>
                <a:gd name="connsiteY27" fmla="*/ 231181 h 2916464"/>
                <a:gd name="connsiteX28" fmla="*/ 1848027 w 5144179"/>
                <a:gd name="connsiteY28" fmla="*/ 928 h 2916464"/>
                <a:gd name="connsiteX29" fmla="*/ 2221476 w 5144179"/>
                <a:gd name="connsiteY29" fmla="*/ 285808 h 2916464"/>
                <a:gd name="connsiteX30" fmla="*/ 2344147 w 5144179"/>
                <a:gd name="connsiteY30" fmla="*/ 420279 h 2916464"/>
                <a:gd name="connsiteX0" fmla="*/ 2344147 w 5144179"/>
                <a:gd name="connsiteY0" fmla="*/ 420279 h 2916464"/>
                <a:gd name="connsiteX1" fmla="*/ 3064881 w 5144179"/>
                <a:gd name="connsiteY1" fmla="*/ 89491 h 2916464"/>
                <a:gd name="connsiteX2" fmla="*/ 3761693 w 5144179"/>
                <a:gd name="connsiteY2" fmla="*/ 0 h 2916464"/>
                <a:gd name="connsiteX3" fmla="*/ 4290757 w 5144179"/>
                <a:gd name="connsiteY3" fmla="*/ 327016 h 2916464"/>
                <a:gd name="connsiteX4" fmla="*/ 4428211 w 5144179"/>
                <a:gd name="connsiteY4" fmla="*/ 571480 h 2916464"/>
                <a:gd name="connsiteX5" fmla="*/ 4435394 w 5144179"/>
                <a:gd name="connsiteY5" fmla="*/ 295765 h 2916464"/>
                <a:gd name="connsiteX6" fmla="*/ 4541213 w 5144179"/>
                <a:gd name="connsiteY6" fmla="*/ 126165 h 2916464"/>
                <a:gd name="connsiteX7" fmla="*/ 4812270 w 5144179"/>
                <a:gd name="connsiteY7" fmla="*/ 341923 h 2916464"/>
                <a:gd name="connsiteX8" fmla="*/ 5134165 w 5144179"/>
                <a:gd name="connsiteY8" fmla="*/ 906684 h 2916464"/>
                <a:gd name="connsiteX9" fmla="*/ 5144179 w 5144179"/>
                <a:gd name="connsiteY9" fmla="*/ 1727383 h 2916464"/>
                <a:gd name="connsiteX10" fmla="*/ 5004069 w 5144179"/>
                <a:gd name="connsiteY10" fmla="*/ 1922116 h 2916464"/>
                <a:gd name="connsiteX11" fmla="*/ 4400570 w 5144179"/>
                <a:gd name="connsiteY11" fmla="*/ 2439294 h 2916464"/>
                <a:gd name="connsiteX12" fmla="*/ 3829601 w 5144179"/>
                <a:gd name="connsiteY12" fmla="*/ 2753894 h 2916464"/>
                <a:gd name="connsiteX13" fmla="*/ 3430994 w 5144179"/>
                <a:gd name="connsiteY13" fmla="*/ 2908807 h 2916464"/>
                <a:gd name="connsiteX14" fmla="*/ 3286287 w 5144179"/>
                <a:gd name="connsiteY14" fmla="*/ 2916464 h 2916464"/>
                <a:gd name="connsiteX15" fmla="*/ 2374221 w 5144179"/>
                <a:gd name="connsiteY15" fmla="*/ 2514313 h 2916464"/>
                <a:gd name="connsiteX16" fmla="*/ 1255791 w 5144179"/>
                <a:gd name="connsiteY16" fmla="*/ 1843087 h 2916464"/>
                <a:gd name="connsiteX17" fmla="*/ 924648 w 5144179"/>
                <a:gd name="connsiteY17" fmla="*/ 1855056 h 2916464"/>
                <a:gd name="connsiteX18" fmla="*/ 548111 w 5144179"/>
                <a:gd name="connsiteY18" fmla="*/ 2218750 h 2916464"/>
                <a:gd name="connsiteX19" fmla="*/ 44414 w 5144179"/>
                <a:gd name="connsiteY19" fmla="*/ 2028678 h 2916464"/>
                <a:gd name="connsiteX20" fmla="*/ 24492 w 5144179"/>
                <a:gd name="connsiteY20" fmla="*/ 1590738 h 2916464"/>
                <a:gd name="connsiteX21" fmla="*/ 0 w 5144179"/>
                <a:gd name="connsiteY21" fmla="*/ 724219 h 2916464"/>
                <a:gd name="connsiteX22" fmla="*/ 430346 w 5144179"/>
                <a:gd name="connsiteY22" fmla="*/ 596314 h 2916464"/>
                <a:gd name="connsiteX23" fmla="*/ 1201573 w 5144179"/>
                <a:gd name="connsiteY23" fmla="*/ 1041649 h 2916464"/>
                <a:gd name="connsiteX24" fmla="*/ 1370623 w 5144179"/>
                <a:gd name="connsiteY24" fmla="*/ 898520 h 2916464"/>
                <a:gd name="connsiteX25" fmla="*/ 1487876 w 5144179"/>
                <a:gd name="connsiteY25" fmla="*/ 778775 h 2916464"/>
                <a:gd name="connsiteX26" fmla="*/ 1375854 w 5144179"/>
                <a:gd name="connsiteY26" fmla="*/ 427711 h 2916464"/>
                <a:gd name="connsiteX27" fmla="*/ 1312688 w 5144179"/>
                <a:gd name="connsiteY27" fmla="*/ 231181 h 2916464"/>
                <a:gd name="connsiteX28" fmla="*/ 1848027 w 5144179"/>
                <a:gd name="connsiteY28" fmla="*/ 928 h 2916464"/>
                <a:gd name="connsiteX29" fmla="*/ 2221476 w 5144179"/>
                <a:gd name="connsiteY29" fmla="*/ 285808 h 2916464"/>
                <a:gd name="connsiteX30" fmla="*/ 2344147 w 5144179"/>
                <a:gd name="connsiteY30" fmla="*/ 420279 h 29164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</a:cxnLst>
              <a:rect l="l" t="t" r="r" b="b"/>
              <a:pathLst>
                <a:path w="5144179" h="2916464">
                  <a:moveTo>
                    <a:pt x="2344147" y="420279"/>
                  </a:moveTo>
                  <a:lnTo>
                    <a:pt x="3064881" y="89491"/>
                  </a:lnTo>
                  <a:lnTo>
                    <a:pt x="3761693" y="0"/>
                  </a:lnTo>
                  <a:lnTo>
                    <a:pt x="4290757" y="327016"/>
                  </a:lnTo>
                  <a:lnTo>
                    <a:pt x="4428211" y="571480"/>
                  </a:lnTo>
                  <a:cubicBezTo>
                    <a:pt x="4426397" y="429059"/>
                    <a:pt x="4437208" y="438186"/>
                    <a:pt x="4435394" y="295765"/>
                  </a:cubicBezTo>
                  <a:lnTo>
                    <a:pt x="4541213" y="126165"/>
                  </a:lnTo>
                  <a:lnTo>
                    <a:pt x="4812270" y="341923"/>
                  </a:lnTo>
                  <a:lnTo>
                    <a:pt x="5134165" y="906684"/>
                  </a:lnTo>
                  <a:lnTo>
                    <a:pt x="5144179" y="1727383"/>
                  </a:lnTo>
                  <a:lnTo>
                    <a:pt x="5004069" y="1922116"/>
                  </a:lnTo>
                  <a:lnTo>
                    <a:pt x="4400570" y="2439294"/>
                  </a:lnTo>
                  <a:lnTo>
                    <a:pt x="3829601" y="2753894"/>
                  </a:lnTo>
                  <a:lnTo>
                    <a:pt x="3430994" y="2908807"/>
                  </a:lnTo>
                  <a:lnTo>
                    <a:pt x="3286287" y="2916464"/>
                  </a:lnTo>
                  <a:lnTo>
                    <a:pt x="2374221" y="2514313"/>
                  </a:lnTo>
                  <a:lnTo>
                    <a:pt x="1255791" y="1843087"/>
                  </a:lnTo>
                  <a:lnTo>
                    <a:pt x="924648" y="1855056"/>
                  </a:lnTo>
                  <a:lnTo>
                    <a:pt x="548111" y="2218750"/>
                  </a:lnTo>
                  <a:lnTo>
                    <a:pt x="44414" y="2028678"/>
                  </a:lnTo>
                  <a:lnTo>
                    <a:pt x="24492" y="1590738"/>
                  </a:lnTo>
                  <a:lnTo>
                    <a:pt x="0" y="724219"/>
                  </a:lnTo>
                  <a:lnTo>
                    <a:pt x="430346" y="596314"/>
                  </a:lnTo>
                  <a:lnTo>
                    <a:pt x="1201573" y="1041649"/>
                  </a:lnTo>
                  <a:lnTo>
                    <a:pt x="1370623" y="898520"/>
                  </a:lnTo>
                  <a:cubicBezTo>
                    <a:pt x="1369716" y="858606"/>
                    <a:pt x="1488783" y="818689"/>
                    <a:pt x="1487876" y="778775"/>
                  </a:cubicBezTo>
                  <a:lnTo>
                    <a:pt x="1375854" y="427711"/>
                  </a:lnTo>
                  <a:lnTo>
                    <a:pt x="1312688" y="231181"/>
                  </a:lnTo>
                  <a:lnTo>
                    <a:pt x="1848027" y="928"/>
                  </a:lnTo>
                  <a:lnTo>
                    <a:pt x="2221476" y="285808"/>
                  </a:lnTo>
                  <a:lnTo>
                    <a:pt x="2344147" y="420279"/>
                  </a:lnTo>
                  <a:close/>
                </a:path>
              </a:pathLst>
            </a:custGeom>
            <a:solidFill>
              <a:sysClr val="window" lastClr="FFFFFF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27" name="Freeform 25">
              <a:extLst>
                <a:ext uri="{FF2B5EF4-FFF2-40B4-BE49-F238E27FC236}">
                  <a16:creationId xmlns:a16="http://schemas.microsoft.com/office/drawing/2014/main" id="{BA15C965-1BA6-6F57-EE12-A4A1D3701329}"/>
                </a:ext>
              </a:extLst>
            </xdr:cNvPr>
            <xdr:cNvSpPr/>
          </xdr:nvSpPr>
          <xdr:spPr>
            <a:xfrm>
              <a:off x="1812158" y="2249984"/>
              <a:ext cx="613003" cy="2352148"/>
            </a:xfrm>
            <a:custGeom>
              <a:avLst/>
              <a:gdLst>
                <a:gd name="connsiteX0" fmla="*/ 0 w 328246"/>
                <a:gd name="connsiteY0" fmla="*/ 105507 h 1242646"/>
                <a:gd name="connsiteX1" fmla="*/ 181707 w 328246"/>
                <a:gd name="connsiteY1" fmla="*/ 35169 h 1242646"/>
                <a:gd name="connsiteX2" fmla="*/ 178777 w 328246"/>
                <a:gd name="connsiteY2" fmla="*/ 13188 h 1242646"/>
                <a:gd name="connsiteX3" fmla="*/ 284284 w 328246"/>
                <a:gd name="connsiteY3" fmla="*/ 0 h 1242646"/>
                <a:gd name="connsiteX4" fmla="*/ 328246 w 328246"/>
                <a:gd name="connsiteY4" fmla="*/ 1239715 h 1242646"/>
                <a:gd name="connsiteX5" fmla="*/ 228600 w 328246"/>
                <a:gd name="connsiteY5" fmla="*/ 1242646 h 1242646"/>
                <a:gd name="connsiteX6" fmla="*/ 224204 w 328246"/>
                <a:gd name="connsiteY6" fmla="*/ 1211873 h 1242646"/>
                <a:gd name="connsiteX7" fmla="*/ 42496 w 328246"/>
                <a:gd name="connsiteY7" fmla="*/ 1151792 h 1242646"/>
                <a:gd name="connsiteX8" fmla="*/ 45427 w 328246"/>
                <a:gd name="connsiteY8" fmla="*/ 1090246 h 1242646"/>
                <a:gd name="connsiteX9" fmla="*/ 209550 w 328246"/>
                <a:gd name="connsiteY9" fmla="*/ 1016976 h 1242646"/>
                <a:gd name="connsiteX10" fmla="*/ 209550 w 328246"/>
                <a:gd name="connsiteY10" fmla="*/ 965688 h 1242646"/>
                <a:gd name="connsiteX11" fmla="*/ 33704 w 328246"/>
                <a:gd name="connsiteY11" fmla="*/ 902676 h 1242646"/>
                <a:gd name="connsiteX12" fmla="*/ 33704 w 328246"/>
                <a:gd name="connsiteY12" fmla="*/ 842596 h 1242646"/>
                <a:gd name="connsiteX13" fmla="*/ 209550 w 328246"/>
                <a:gd name="connsiteY13" fmla="*/ 772257 h 1242646"/>
                <a:gd name="connsiteX14" fmla="*/ 203688 w 328246"/>
                <a:gd name="connsiteY14" fmla="*/ 720969 h 1242646"/>
                <a:gd name="connsiteX15" fmla="*/ 24911 w 328246"/>
                <a:gd name="connsiteY15" fmla="*/ 650630 h 1242646"/>
                <a:gd name="connsiteX16" fmla="*/ 23446 w 328246"/>
                <a:gd name="connsiteY16" fmla="*/ 593480 h 1242646"/>
                <a:gd name="connsiteX17" fmla="*/ 196361 w 328246"/>
                <a:gd name="connsiteY17" fmla="*/ 520211 h 1242646"/>
                <a:gd name="connsiteX18" fmla="*/ 199292 w 328246"/>
                <a:gd name="connsiteY18" fmla="*/ 474784 h 1242646"/>
                <a:gd name="connsiteX19" fmla="*/ 16119 w 328246"/>
                <a:gd name="connsiteY19" fmla="*/ 410307 h 1242646"/>
                <a:gd name="connsiteX20" fmla="*/ 19050 w 328246"/>
                <a:gd name="connsiteY20" fmla="*/ 353157 h 1242646"/>
                <a:gd name="connsiteX21" fmla="*/ 187569 w 328246"/>
                <a:gd name="connsiteY21" fmla="*/ 281353 h 1242646"/>
                <a:gd name="connsiteX22" fmla="*/ 183173 w 328246"/>
                <a:gd name="connsiteY22" fmla="*/ 225669 h 1242646"/>
                <a:gd name="connsiteX23" fmla="*/ 7327 w 328246"/>
                <a:gd name="connsiteY23" fmla="*/ 161192 h 1242646"/>
                <a:gd name="connsiteX24" fmla="*/ 0 w 328246"/>
                <a:gd name="connsiteY24" fmla="*/ 105507 h 1242646"/>
                <a:gd name="connsiteX0" fmla="*/ 0 w 323850"/>
                <a:gd name="connsiteY0" fmla="*/ 105507 h 1242646"/>
                <a:gd name="connsiteX1" fmla="*/ 177311 w 323850"/>
                <a:gd name="connsiteY1" fmla="*/ 35169 h 1242646"/>
                <a:gd name="connsiteX2" fmla="*/ 174381 w 323850"/>
                <a:gd name="connsiteY2" fmla="*/ 13188 h 1242646"/>
                <a:gd name="connsiteX3" fmla="*/ 279888 w 323850"/>
                <a:gd name="connsiteY3" fmla="*/ 0 h 1242646"/>
                <a:gd name="connsiteX4" fmla="*/ 323850 w 323850"/>
                <a:gd name="connsiteY4" fmla="*/ 1239715 h 1242646"/>
                <a:gd name="connsiteX5" fmla="*/ 224204 w 323850"/>
                <a:gd name="connsiteY5" fmla="*/ 1242646 h 1242646"/>
                <a:gd name="connsiteX6" fmla="*/ 219808 w 323850"/>
                <a:gd name="connsiteY6" fmla="*/ 1211873 h 1242646"/>
                <a:gd name="connsiteX7" fmla="*/ 38100 w 323850"/>
                <a:gd name="connsiteY7" fmla="*/ 1151792 h 1242646"/>
                <a:gd name="connsiteX8" fmla="*/ 41031 w 323850"/>
                <a:gd name="connsiteY8" fmla="*/ 1090246 h 1242646"/>
                <a:gd name="connsiteX9" fmla="*/ 205154 w 323850"/>
                <a:gd name="connsiteY9" fmla="*/ 1016976 h 1242646"/>
                <a:gd name="connsiteX10" fmla="*/ 205154 w 323850"/>
                <a:gd name="connsiteY10" fmla="*/ 965688 h 1242646"/>
                <a:gd name="connsiteX11" fmla="*/ 29308 w 323850"/>
                <a:gd name="connsiteY11" fmla="*/ 902676 h 1242646"/>
                <a:gd name="connsiteX12" fmla="*/ 29308 w 323850"/>
                <a:gd name="connsiteY12" fmla="*/ 842596 h 1242646"/>
                <a:gd name="connsiteX13" fmla="*/ 205154 w 323850"/>
                <a:gd name="connsiteY13" fmla="*/ 772257 h 1242646"/>
                <a:gd name="connsiteX14" fmla="*/ 199292 w 323850"/>
                <a:gd name="connsiteY14" fmla="*/ 720969 h 1242646"/>
                <a:gd name="connsiteX15" fmla="*/ 20515 w 323850"/>
                <a:gd name="connsiteY15" fmla="*/ 650630 h 1242646"/>
                <a:gd name="connsiteX16" fmla="*/ 19050 w 323850"/>
                <a:gd name="connsiteY16" fmla="*/ 593480 h 1242646"/>
                <a:gd name="connsiteX17" fmla="*/ 191965 w 323850"/>
                <a:gd name="connsiteY17" fmla="*/ 520211 h 1242646"/>
                <a:gd name="connsiteX18" fmla="*/ 194896 w 323850"/>
                <a:gd name="connsiteY18" fmla="*/ 474784 h 1242646"/>
                <a:gd name="connsiteX19" fmla="*/ 11723 w 323850"/>
                <a:gd name="connsiteY19" fmla="*/ 410307 h 1242646"/>
                <a:gd name="connsiteX20" fmla="*/ 14654 w 323850"/>
                <a:gd name="connsiteY20" fmla="*/ 353157 h 1242646"/>
                <a:gd name="connsiteX21" fmla="*/ 183173 w 323850"/>
                <a:gd name="connsiteY21" fmla="*/ 281353 h 1242646"/>
                <a:gd name="connsiteX22" fmla="*/ 178777 w 323850"/>
                <a:gd name="connsiteY22" fmla="*/ 225669 h 1242646"/>
                <a:gd name="connsiteX23" fmla="*/ 2931 w 323850"/>
                <a:gd name="connsiteY23" fmla="*/ 161192 h 1242646"/>
                <a:gd name="connsiteX24" fmla="*/ 0 w 323850"/>
                <a:gd name="connsiteY24" fmla="*/ 105507 h 12426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</a:cxnLst>
              <a:rect l="l" t="t" r="r" b="b"/>
              <a:pathLst>
                <a:path w="323850" h="1242646">
                  <a:moveTo>
                    <a:pt x="0" y="105507"/>
                  </a:moveTo>
                  <a:lnTo>
                    <a:pt x="177311" y="35169"/>
                  </a:lnTo>
                  <a:lnTo>
                    <a:pt x="174381" y="13188"/>
                  </a:lnTo>
                  <a:lnTo>
                    <a:pt x="279888" y="0"/>
                  </a:lnTo>
                  <a:lnTo>
                    <a:pt x="323850" y="1239715"/>
                  </a:lnTo>
                  <a:lnTo>
                    <a:pt x="224204" y="1242646"/>
                  </a:lnTo>
                  <a:lnTo>
                    <a:pt x="219808" y="1211873"/>
                  </a:lnTo>
                  <a:lnTo>
                    <a:pt x="38100" y="1151792"/>
                  </a:lnTo>
                  <a:lnTo>
                    <a:pt x="41031" y="1090246"/>
                  </a:lnTo>
                  <a:lnTo>
                    <a:pt x="205154" y="1016976"/>
                  </a:lnTo>
                  <a:lnTo>
                    <a:pt x="205154" y="965688"/>
                  </a:lnTo>
                  <a:lnTo>
                    <a:pt x="29308" y="902676"/>
                  </a:lnTo>
                  <a:lnTo>
                    <a:pt x="29308" y="842596"/>
                  </a:lnTo>
                  <a:lnTo>
                    <a:pt x="205154" y="772257"/>
                  </a:lnTo>
                  <a:lnTo>
                    <a:pt x="199292" y="720969"/>
                  </a:lnTo>
                  <a:lnTo>
                    <a:pt x="20515" y="650630"/>
                  </a:lnTo>
                  <a:cubicBezTo>
                    <a:pt x="20027" y="631580"/>
                    <a:pt x="19538" y="612530"/>
                    <a:pt x="19050" y="593480"/>
                  </a:cubicBezTo>
                  <a:lnTo>
                    <a:pt x="191965" y="520211"/>
                  </a:lnTo>
                  <a:lnTo>
                    <a:pt x="194896" y="474784"/>
                  </a:lnTo>
                  <a:lnTo>
                    <a:pt x="11723" y="410307"/>
                  </a:lnTo>
                  <a:lnTo>
                    <a:pt x="14654" y="353157"/>
                  </a:lnTo>
                  <a:lnTo>
                    <a:pt x="183173" y="281353"/>
                  </a:lnTo>
                  <a:lnTo>
                    <a:pt x="178777" y="225669"/>
                  </a:lnTo>
                  <a:lnTo>
                    <a:pt x="2931" y="161192"/>
                  </a:lnTo>
                  <a:cubicBezTo>
                    <a:pt x="2442" y="141165"/>
                    <a:pt x="6350" y="121138"/>
                    <a:pt x="0" y="105507"/>
                  </a:cubicBezTo>
                  <a:close/>
                </a:path>
              </a:pathLst>
            </a:custGeom>
            <a:solidFill>
              <a:sysClr val="windowText" lastClr="000000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28" name="Freeform 26">
              <a:extLst>
                <a:ext uri="{FF2B5EF4-FFF2-40B4-BE49-F238E27FC236}">
                  <a16:creationId xmlns:a16="http://schemas.microsoft.com/office/drawing/2014/main" id="{364073AF-7693-48CA-3C72-BC4A143FC3E5}"/>
                </a:ext>
              </a:extLst>
            </xdr:cNvPr>
            <xdr:cNvSpPr/>
          </xdr:nvSpPr>
          <xdr:spPr>
            <a:xfrm>
              <a:off x="3788775" y="1142733"/>
              <a:ext cx="4764165" cy="4712566"/>
            </a:xfrm>
            <a:custGeom>
              <a:avLst/>
              <a:gdLst>
                <a:gd name="connsiteX0" fmla="*/ 7620 w 1055370"/>
                <a:gd name="connsiteY0" fmla="*/ 457200 h 1043940"/>
                <a:gd name="connsiteX1" fmla="*/ 102870 w 1055370"/>
                <a:gd name="connsiteY1" fmla="*/ 396240 h 1043940"/>
                <a:gd name="connsiteX2" fmla="*/ 163830 w 1055370"/>
                <a:gd name="connsiteY2" fmla="*/ 312420 h 1043940"/>
                <a:gd name="connsiteX3" fmla="*/ 472440 w 1055370"/>
                <a:gd name="connsiteY3" fmla="*/ 156210 h 1043940"/>
                <a:gd name="connsiteX4" fmla="*/ 876300 w 1055370"/>
                <a:gd name="connsiteY4" fmla="*/ 0 h 1043940"/>
                <a:gd name="connsiteX5" fmla="*/ 925830 w 1055370"/>
                <a:gd name="connsiteY5" fmla="*/ 38100 h 1043940"/>
                <a:gd name="connsiteX6" fmla="*/ 762000 w 1055370"/>
                <a:gd name="connsiteY6" fmla="*/ 323850 h 1043940"/>
                <a:gd name="connsiteX7" fmla="*/ 937260 w 1055370"/>
                <a:gd name="connsiteY7" fmla="*/ 803910 h 1043940"/>
                <a:gd name="connsiteX8" fmla="*/ 1055370 w 1055370"/>
                <a:gd name="connsiteY8" fmla="*/ 971550 h 1043940"/>
                <a:gd name="connsiteX9" fmla="*/ 1009650 w 1055370"/>
                <a:gd name="connsiteY9" fmla="*/ 1032510 h 1043940"/>
                <a:gd name="connsiteX10" fmla="*/ 826770 w 1055370"/>
                <a:gd name="connsiteY10" fmla="*/ 1043940 h 1043940"/>
                <a:gd name="connsiteX11" fmla="*/ 259080 w 1055370"/>
                <a:gd name="connsiteY11" fmla="*/ 704850 h 1043940"/>
                <a:gd name="connsiteX12" fmla="*/ 0 w 1055370"/>
                <a:gd name="connsiteY12" fmla="*/ 560070 h 1043940"/>
                <a:gd name="connsiteX13" fmla="*/ 7620 w 1055370"/>
                <a:gd name="connsiteY13" fmla="*/ 457200 h 10439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1055370" h="1043940">
                  <a:moveTo>
                    <a:pt x="7620" y="457200"/>
                  </a:moveTo>
                  <a:lnTo>
                    <a:pt x="102870" y="396240"/>
                  </a:lnTo>
                  <a:lnTo>
                    <a:pt x="163830" y="312420"/>
                  </a:lnTo>
                  <a:lnTo>
                    <a:pt x="472440" y="156210"/>
                  </a:lnTo>
                  <a:lnTo>
                    <a:pt x="876300" y="0"/>
                  </a:lnTo>
                  <a:lnTo>
                    <a:pt x="925830" y="38100"/>
                  </a:lnTo>
                  <a:lnTo>
                    <a:pt x="762000" y="323850"/>
                  </a:lnTo>
                  <a:lnTo>
                    <a:pt x="937260" y="803910"/>
                  </a:lnTo>
                  <a:lnTo>
                    <a:pt x="1055370" y="971550"/>
                  </a:lnTo>
                  <a:lnTo>
                    <a:pt x="1009650" y="1032510"/>
                  </a:lnTo>
                  <a:lnTo>
                    <a:pt x="826770" y="1043940"/>
                  </a:lnTo>
                  <a:lnTo>
                    <a:pt x="259080" y="704850"/>
                  </a:lnTo>
                  <a:lnTo>
                    <a:pt x="0" y="560070"/>
                  </a:lnTo>
                  <a:lnTo>
                    <a:pt x="7620" y="457200"/>
                  </a:lnTo>
                  <a:close/>
                </a:path>
              </a:pathLst>
            </a:custGeom>
            <a:solidFill>
              <a:sysClr val="window" lastClr="FFFFFF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2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29" name="Freeform 27">
              <a:extLst>
                <a:ext uri="{FF2B5EF4-FFF2-40B4-BE49-F238E27FC236}">
                  <a16:creationId xmlns:a16="http://schemas.microsoft.com/office/drawing/2014/main" id="{49259981-7F62-6D99-B1B8-90D5090BC077}"/>
                </a:ext>
              </a:extLst>
            </xdr:cNvPr>
            <xdr:cNvSpPr/>
          </xdr:nvSpPr>
          <xdr:spPr>
            <a:xfrm rot="21465783">
              <a:off x="5609269" y="1132029"/>
              <a:ext cx="2501937" cy="1100676"/>
            </a:xfrm>
            <a:custGeom>
              <a:avLst/>
              <a:gdLst>
                <a:gd name="connsiteX0" fmla="*/ 0 w 822960"/>
                <a:gd name="connsiteY0" fmla="*/ 254000 h 320040"/>
                <a:gd name="connsiteX1" fmla="*/ 574040 w 822960"/>
                <a:gd name="connsiteY1" fmla="*/ 25400 h 320040"/>
                <a:gd name="connsiteX2" fmla="*/ 665480 w 822960"/>
                <a:gd name="connsiteY2" fmla="*/ 0 h 320040"/>
                <a:gd name="connsiteX3" fmla="*/ 822960 w 822960"/>
                <a:gd name="connsiteY3" fmla="*/ 35560 h 320040"/>
                <a:gd name="connsiteX4" fmla="*/ 777240 w 822960"/>
                <a:gd name="connsiteY4" fmla="*/ 91440 h 320040"/>
                <a:gd name="connsiteX5" fmla="*/ 701040 w 822960"/>
                <a:gd name="connsiteY5" fmla="*/ 71120 h 320040"/>
                <a:gd name="connsiteX6" fmla="*/ 492760 w 822960"/>
                <a:gd name="connsiteY6" fmla="*/ 116840 h 320040"/>
                <a:gd name="connsiteX7" fmla="*/ 66040 w 822960"/>
                <a:gd name="connsiteY7" fmla="*/ 320040 h 320040"/>
                <a:gd name="connsiteX8" fmla="*/ 0 w 822960"/>
                <a:gd name="connsiteY8" fmla="*/ 254000 h 320040"/>
                <a:gd name="connsiteX0" fmla="*/ 0 w 822960"/>
                <a:gd name="connsiteY0" fmla="*/ 254000 h 320040"/>
                <a:gd name="connsiteX1" fmla="*/ 574040 w 822960"/>
                <a:gd name="connsiteY1" fmla="*/ 25400 h 320040"/>
                <a:gd name="connsiteX2" fmla="*/ 665480 w 822960"/>
                <a:gd name="connsiteY2" fmla="*/ 0 h 320040"/>
                <a:gd name="connsiteX3" fmla="*/ 822960 w 822960"/>
                <a:gd name="connsiteY3" fmla="*/ 35560 h 320040"/>
                <a:gd name="connsiteX4" fmla="*/ 777240 w 822960"/>
                <a:gd name="connsiteY4" fmla="*/ 91440 h 320040"/>
                <a:gd name="connsiteX5" fmla="*/ 701040 w 822960"/>
                <a:gd name="connsiteY5" fmla="*/ 71120 h 320040"/>
                <a:gd name="connsiteX6" fmla="*/ 491814 w 822960"/>
                <a:gd name="connsiteY6" fmla="*/ 141017 h 320040"/>
                <a:gd name="connsiteX7" fmla="*/ 66040 w 822960"/>
                <a:gd name="connsiteY7" fmla="*/ 320040 h 320040"/>
                <a:gd name="connsiteX8" fmla="*/ 0 w 822960"/>
                <a:gd name="connsiteY8" fmla="*/ 254000 h 320040"/>
                <a:gd name="connsiteX0" fmla="*/ 0 w 822960"/>
                <a:gd name="connsiteY0" fmla="*/ 254000 h 391055"/>
                <a:gd name="connsiteX1" fmla="*/ 574040 w 822960"/>
                <a:gd name="connsiteY1" fmla="*/ 25400 h 391055"/>
                <a:gd name="connsiteX2" fmla="*/ 665480 w 822960"/>
                <a:gd name="connsiteY2" fmla="*/ 0 h 391055"/>
                <a:gd name="connsiteX3" fmla="*/ 822960 w 822960"/>
                <a:gd name="connsiteY3" fmla="*/ 35560 h 391055"/>
                <a:gd name="connsiteX4" fmla="*/ 777240 w 822960"/>
                <a:gd name="connsiteY4" fmla="*/ 91440 h 391055"/>
                <a:gd name="connsiteX5" fmla="*/ 701040 w 822960"/>
                <a:gd name="connsiteY5" fmla="*/ 71120 h 391055"/>
                <a:gd name="connsiteX6" fmla="*/ 491814 w 822960"/>
                <a:gd name="connsiteY6" fmla="*/ 141017 h 391055"/>
                <a:gd name="connsiteX7" fmla="*/ 24523 w 822960"/>
                <a:gd name="connsiteY7" fmla="*/ 391055 h 391055"/>
                <a:gd name="connsiteX8" fmla="*/ 0 w 822960"/>
                <a:gd name="connsiteY8" fmla="*/ 254000 h 391055"/>
                <a:gd name="connsiteX0" fmla="*/ 0 w 822960"/>
                <a:gd name="connsiteY0" fmla="*/ 254000 h 391055"/>
                <a:gd name="connsiteX1" fmla="*/ 574040 w 822960"/>
                <a:gd name="connsiteY1" fmla="*/ 25400 h 391055"/>
                <a:gd name="connsiteX2" fmla="*/ 665480 w 822960"/>
                <a:gd name="connsiteY2" fmla="*/ 0 h 391055"/>
                <a:gd name="connsiteX3" fmla="*/ 822960 w 822960"/>
                <a:gd name="connsiteY3" fmla="*/ 35560 h 391055"/>
                <a:gd name="connsiteX4" fmla="*/ 777240 w 822960"/>
                <a:gd name="connsiteY4" fmla="*/ 91440 h 391055"/>
                <a:gd name="connsiteX5" fmla="*/ 701040 w 822960"/>
                <a:gd name="connsiteY5" fmla="*/ 71120 h 391055"/>
                <a:gd name="connsiteX6" fmla="*/ 510777 w 822960"/>
                <a:gd name="connsiteY6" fmla="*/ 151442 h 391055"/>
                <a:gd name="connsiteX7" fmla="*/ 24523 w 822960"/>
                <a:gd name="connsiteY7" fmla="*/ 391055 h 391055"/>
                <a:gd name="connsiteX8" fmla="*/ 0 w 822960"/>
                <a:gd name="connsiteY8" fmla="*/ 254000 h 391055"/>
                <a:gd name="connsiteX0" fmla="*/ 0 w 822960"/>
                <a:gd name="connsiteY0" fmla="*/ 254000 h 362044"/>
                <a:gd name="connsiteX1" fmla="*/ 574040 w 822960"/>
                <a:gd name="connsiteY1" fmla="*/ 25400 h 362044"/>
                <a:gd name="connsiteX2" fmla="*/ 665480 w 822960"/>
                <a:gd name="connsiteY2" fmla="*/ 0 h 362044"/>
                <a:gd name="connsiteX3" fmla="*/ 822960 w 822960"/>
                <a:gd name="connsiteY3" fmla="*/ 35560 h 362044"/>
                <a:gd name="connsiteX4" fmla="*/ 777240 w 822960"/>
                <a:gd name="connsiteY4" fmla="*/ 91440 h 362044"/>
                <a:gd name="connsiteX5" fmla="*/ 701040 w 822960"/>
                <a:gd name="connsiteY5" fmla="*/ 71120 h 362044"/>
                <a:gd name="connsiteX6" fmla="*/ 510777 w 822960"/>
                <a:gd name="connsiteY6" fmla="*/ 151442 h 362044"/>
                <a:gd name="connsiteX7" fmla="*/ 25655 w 822960"/>
                <a:gd name="connsiteY7" fmla="*/ 362045 h 362044"/>
                <a:gd name="connsiteX8" fmla="*/ 0 w 822960"/>
                <a:gd name="connsiteY8" fmla="*/ 254000 h 362044"/>
                <a:gd name="connsiteX0" fmla="*/ 0 w 822960"/>
                <a:gd name="connsiteY0" fmla="*/ 254000 h 362044"/>
                <a:gd name="connsiteX1" fmla="*/ 574040 w 822960"/>
                <a:gd name="connsiteY1" fmla="*/ 25400 h 362044"/>
                <a:gd name="connsiteX2" fmla="*/ 665480 w 822960"/>
                <a:gd name="connsiteY2" fmla="*/ 0 h 362044"/>
                <a:gd name="connsiteX3" fmla="*/ 822960 w 822960"/>
                <a:gd name="connsiteY3" fmla="*/ 35560 h 362044"/>
                <a:gd name="connsiteX4" fmla="*/ 777240 w 822960"/>
                <a:gd name="connsiteY4" fmla="*/ 91440 h 362044"/>
                <a:gd name="connsiteX5" fmla="*/ 713657 w 822960"/>
                <a:gd name="connsiteY5" fmla="*/ 120037 h 362044"/>
                <a:gd name="connsiteX6" fmla="*/ 510777 w 822960"/>
                <a:gd name="connsiteY6" fmla="*/ 151442 h 362044"/>
                <a:gd name="connsiteX7" fmla="*/ 25655 w 822960"/>
                <a:gd name="connsiteY7" fmla="*/ 362045 h 362044"/>
                <a:gd name="connsiteX8" fmla="*/ 0 w 822960"/>
                <a:gd name="connsiteY8" fmla="*/ 254000 h 3620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22960" h="362044">
                  <a:moveTo>
                    <a:pt x="0" y="254000"/>
                  </a:moveTo>
                  <a:lnTo>
                    <a:pt x="574040" y="25400"/>
                  </a:lnTo>
                  <a:lnTo>
                    <a:pt x="665480" y="0"/>
                  </a:lnTo>
                  <a:lnTo>
                    <a:pt x="822960" y="35560"/>
                  </a:lnTo>
                  <a:lnTo>
                    <a:pt x="777240" y="91440"/>
                  </a:lnTo>
                  <a:lnTo>
                    <a:pt x="713657" y="120037"/>
                  </a:lnTo>
                  <a:lnTo>
                    <a:pt x="510777" y="151442"/>
                  </a:lnTo>
                  <a:lnTo>
                    <a:pt x="25655" y="362045"/>
                  </a:lnTo>
                  <a:lnTo>
                    <a:pt x="0" y="254000"/>
                  </a:lnTo>
                  <a:close/>
                </a:path>
              </a:pathLst>
            </a:custGeom>
            <a:solidFill>
              <a:sysClr val="windowText" lastClr="000000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2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30" name="Freeform 28">
              <a:extLst>
                <a:ext uri="{FF2B5EF4-FFF2-40B4-BE49-F238E27FC236}">
                  <a16:creationId xmlns:a16="http://schemas.microsoft.com/office/drawing/2014/main" id="{087F9F67-37EA-00F3-ED71-DA4F320DE18A}"/>
                </a:ext>
              </a:extLst>
            </xdr:cNvPr>
            <xdr:cNvSpPr/>
          </xdr:nvSpPr>
          <xdr:spPr>
            <a:xfrm>
              <a:off x="7392852" y="1837313"/>
              <a:ext cx="2450030" cy="2659255"/>
            </a:xfrm>
            <a:custGeom>
              <a:avLst/>
              <a:gdLst>
                <a:gd name="connsiteX0" fmla="*/ 278130 w 297180"/>
                <a:gd name="connsiteY0" fmla="*/ 0 h 506730"/>
                <a:gd name="connsiteX1" fmla="*/ 0 w 297180"/>
                <a:gd name="connsiteY1" fmla="*/ 289560 h 506730"/>
                <a:gd name="connsiteX2" fmla="*/ 148590 w 297180"/>
                <a:gd name="connsiteY2" fmla="*/ 506730 h 506730"/>
                <a:gd name="connsiteX3" fmla="*/ 297180 w 297180"/>
                <a:gd name="connsiteY3" fmla="*/ 434340 h 506730"/>
                <a:gd name="connsiteX4" fmla="*/ 278130 w 297180"/>
                <a:gd name="connsiteY4" fmla="*/ 0 h 506730"/>
                <a:gd name="connsiteX0" fmla="*/ 263085 w 297180"/>
                <a:gd name="connsiteY0" fmla="*/ 0 h 506730"/>
                <a:gd name="connsiteX1" fmla="*/ 0 w 297180"/>
                <a:gd name="connsiteY1" fmla="*/ 289560 h 506730"/>
                <a:gd name="connsiteX2" fmla="*/ 148590 w 297180"/>
                <a:gd name="connsiteY2" fmla="*/ 506730 h 506730"/>
                <a:gd name="connsiteX3" fmla="*/ 297180 w 297180"/>
                <a:gd name="connsiteY3" fmla="*/ 434340 h 506730"/>
                <a:gd name="connsiteX4" fmla="*/ 263085 w 297180"/>
                <a:gd name="connsiteY4" fmla="*/ 0 h 5067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97180" h="506730">
                  <a:moveTo>
                    <a:pt x="263085" y="0"/>
                  </a:moveTo>
                  <a:lnTo>
                    <a:pt x="0" y="289560"/>
                  </a:lnTo>
                  <a:lnTo>
                    <a:pt x="148590" y="506730"/>
                  </a:lnTo>
                  <a:lnTo>
                    <a:pt x="297180" y="434340"/>
                  </a:lnTo>
                  <a:lnTo>
                    <a:pt x="263085" y="0"/>
                  </a:lnTo>
                  <a:close/>
                </a:path>
              </a:pathLst>
            </a:custGeom>
            <a:solidFill>
              <a:sysClr val="window" lastClr="FFFFFF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2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31" name="Freeform 29">
              <a:extLst>
                <a:ext uri="{FF2B5EF4-FFF2-40B4-BE49-F238E27FC236}">
                  <a16:creationId xmlns:a16="http://schemas.microsoft.com/office/drawing/2014/main" id="{500AE996-8B4C-004B-8F90-61D9BB8666EB}"/>
                </a:ext>
              </a:extLst>
            </xdr:cNvPr>
            <xdr:cNvSpPr/>
          </xdr:nvSpPr>
          <xdr:spPr>
            <a:xfrm rot="21465783">
              <a:off x="6611052" y="1029915"/>
              <a:ext cx="2949550" cy="4583116"/>
            </a:xfrm>
            <a:custGeom>
              <a:avLst/>
              <a:gdLst>
                <a:gd name="connsiteX0" fmla="*/ 461319 w 897924"/>
                <a:gd name="connsiteY0" fmla="*/ 41189 h 1507524"/>
                <a:gd name="connsiteX1" fmla="*/ 0 w 897924"/>
                <a:gd name="connsiteY1" fmla="*/ 461319 h 1507524"/>
                <a:gd name="connsiteX2" fmla="*/ 469557 w 897924"/>
                <a:gd name="connsiteY2" fmla="*/ 1507524 h 1507524"/>
                <a:gd name="connsiteX3" fmla="*/ 593124 w 897924"/>
                <a:gd name="connsiteY3" fmla="*/ 955589 h 1507524"/>
                <a:gd name="connsiteX4" fmla="*/ 551935 w 897924"/>
                <a:gd name="connsiteY4" fmla="*/ 584887 h 1507524"/>
                <a:gd name="connsiteX5" fmla="*/ 897924 w 897924"/>
                <a:gd name="connsiteY5" fmla="*/ 304800 h 1507524"/>
                <a:gd name="connsiteX6" fmla="*/ 807308 w 897924"/>
                <a:gd name="connsiteY6" fmla="*/ 140043 h 1507524"/>
                <a:gd name="connsiteX7" fmla="*/ 601362 w 897924"/>
                <a:gd name="connsiteY7" fmla="*/ 0 h 1507524"/>
                <a:gd name="connsiteX8" fmla="*/ 461319 w 897924"/>
                <a:gd name="connsiteY8" fmla="*/ 41189 h 1507524"/>
                <a:gd name="connsiteX0" fmla="*/ 461319 w 1088991"/>
                <a:gd name="connsiteY0" fmla="*/ 41189 h 1507524"/>
                <a:gd name="connsiteX1" fmla="*/ 0 w 1088991"/>
                <a:gd name="connsiteY1" fmla="*/ 461319 h 1507524"/>
                <a:gd name="connsiteX2" fmla="*/ 469557 w 1088991"/>
                <a:gd name="connsiteY2" fmla="*/ 1507524 h 1507524"/>
                <a:gd name="connsiteX3" fmla="*/ 593124 w 1088991"/>
                <a:gd name="connsiteY3" fmla="*/ 955589 h 1507524"/>
                <a:gd name="connsiteX4" fmla="*/ 551935 w 1088991"/>
                <a:gd name="connsiteY4" fmla="*/ 584887 h 1507524"/>
                <a:gd name="connsiteX5" fmla="*/ 1088991 w 1088991"/>
                <a:gd name="connsiteY5" fmla="*/ 212046 h 1507524"/>
                <a:gd name="connsiteX6" fmla="*/ 807308 w 1088991"/>
                <a:gd name="connsiteY6" fmla="*/ 140043 h 1507524"/>
                <a:gd name="connsiteX7" fmla="*/ 601362 w 1088991"/>
                <a:gd name="connsiteY7" fmla="*/ 0 h 1507524"/>
                <a:gd name="connsiteX8" fmla="*/ 461319 w 1088991"/>
                <a:gd name="connsiteY8" fmla="*/ 41189 h 1507524"/>
                <a:gd name="connsiteX0" fmla="*/ 461319 w 969759"/>
                <a:gd name="connsiteY0" fmla="*/ 41189 h 1507524"/>
                <a:gd name="connsiteX1" fmla="*/ 0 w 969759"/>
                <a:gd name="connsiteY1" fmla="*/ 461319 h 1507524"/>
                <a:gd name="connsiteX2" fmla="*/ 469557 w 969759"/>
                <a:gd name="connsiteY2" fmla="*/ 1507524 h 1507524"/>
                <a:gd name="connsiteX3" fmla="*/ 593124 w 969759"/>
                <a:gd name="connsiteY3" fmla="*/ 955589 h 1507524"/>
                <a:gd name="connsiteX4" fmla="*/ 551935 w 969759"/>
                <a:gd name="connsiteY4" fmla="*/ 584887 h 1507524"/>
                <a:gd name="connsiteX5" fmla="*/ 969759 w 969759"/>
                <a:gd name="connsiteY5" fmla="*/ 318741 h 1507524"/>
                <a:gd name="connsiteX6" fmla="*/ 807308 w 969759"/>
                <a:gd name="connsiteY6" fmla="*/ 140043 h 1507524"/>
                <a:gd name="connsiteX7" fmla="*/ 601362 w 969759"/>
                <a:gd name="connsiteY7" fmla="*/ 0 h 1507524"/>
                <a:gd name="connsiteX8" fmla="*/ 461319 w 969759"/>
                <a:gd name="connsiteY8" fmla="*/ 41189 h 1507524"/>
                <a:gd name="connsiteX0" fmla="*/ 461319 w 971178"/>
                <a:gd name="connsiteY0" fmla="*/ 41189 h 1507524"/>
                <a:gd name="connsiteX1" fmla="*/ 0 w 971178"/>
                <a:gd name="connsiteY1" fmla="*/ 461319 h 1507524"/>
                <a:gd name="connsiteX2" fmla="*/ 469557 w 971178"/>
                <a:gd name="connsiteY2" fmla="*/ 1507524 h 1507524"/>
                <a:gd name="connsiteX3" fmla="*/ 593124 w 971178"/>
                <a:gd name="connsiteY3" fmla="*/ 955589 h 1507524"/>
                <a:gd name="connsiteX4" fmla="*/ 551935 w 971178"/>
                <a:gd name="connsiteY4" fmla="*/ 584887 h 1507524"/>
                <a:gd name="connsiteX5" fmla="*/ 971178 w 971178"/>
                <a:gd name="connsiteY5" fmla="*/ 329932 h 1507524"/>
                <a:gd name="connsiteX6" fmla="*/ 807308 w 971178"/>
                <a:gd name="connsiteY6" fmla="*/ 140043 h 1507524"/>
                <a:gd name="connsiteX7" fmla="*/ 601362 w 971178"/>
                <a:gd name="connsiteY7" fmla="*/ 0 h 1507524"/>
                <a:gd name="connsiteX8" fmla="*/ 461319 w 971178"/>
                <a:gd name="connsiteY8" fmla="*/ 41189 h 1507524"/>
                <a:gd name="connsiteX0" fmla="*/ 461319 w 970194"/>
                <a:gd name="connsiteY0" fmla="*/ 41189 h 1507524"/>
                <a:gd name="connsiteX1" fmla="*/ 0 w 970194"/>
                <a:gd name="connsiteY1" fmla="*/ 461319 h 1507524"/>
                <a:gd name="connsiteX2" fmla="*/ 469557 w 970194"/>
                <a:gd name="connsiteY2" fmla="*/ 1507524 h 1507524"/>
                <a:gd name="connsiteX3" fmla="*/ 593124 w 970194"/>
                <a:gd name="connsiteY3" fmla="*/ 955589 h 1507524"/>
                <a:gd name="connsiteX4" fmla="*/ 551935 w 970194"/>
                <a:gd name="connsiteY4" fmla="*/ 584887 h 1507524"/>
                <a:gd name="connsiteX5" fmla="*/ 970194 w 970194"/>
                <a:gd name="connsiteY5" fmla="*/ 307623 h 1507524"/>
                <a:gd name="connsiteX6" fmla="*/ 807308 w 970194"/>
                <a:gd name="connsiteY6" fmla="*/ 140043 h 1507524"/>
                <a:gd name="connsiteX7" fmla="*/ 601362 w 970194"/>
                <a:gd name="connsiteY7" fmla="*/ 0 h 1507524"/>
                <a:gd name="connsiteX8" fmla="*/ 461319 w 970194"/>
                <a:gd name="connsiteY8" fmla="*/ 41189 h 1507524"/>
                <a:gd name="connsiteX0" fmla="*/ 461319 w 970194"/>
                <a:gd name="connsiteY0" fmla="*/ 41189 h 1507524"/>
                <a:gd name="connsiteX1" fmla="*/ 0 w 970194"/>
                <a:gd name="connsiteY1" fmla="*/ 461319 h 1507524"/>
                <a:gd name="connsiteX2" fmla="*/ 469557 w 970194"/>
                <a:gd name="connsiteY2" fmla="*/ 1507524 h 1507524"/>
                <a:gd name="connsiteX3" fmla="*/ 593124 w 970194"/>
                <a:gd name="connsiteY3" fmla="*/ 955589 h 1507524"/>
                <a:gd name="connsiteX4" fmla="*/ 600491 w 970194"/>
                <a:gd name="connsiteY4" fmla="*/ 672154 h 1507524"/>
                <a:gd name="connsiteX5" fmla="*/ 970194 w 970194"/>
                <a:gd name="connsiteY5" fmla="*/ 307623 h 1507524"/>
                <a:gd name="connsiteX6" fmla="*/ 807308 w 970194"/>
                <a:gd name="connsiteY6" fmla="*/ 140043 h 1507524"/>
                <a:gd name="connsiteX7" fmla="*/ 601362 w 970194"/>
                <a:gd name="connsiteY7" fmla="*/ 0 h 1507524"/>
                <a:gd name="connsiteX8" fmla="*/ 461319 w 970194"/>
                <a:gd name="connsiteY8" fmla="*/ 41189 h 15075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970194" h="1507524">
                  <a:moveTo>
                    <a:pt x="461319" y="41189"/>
                  </a:moveTo>
                  <a:lnTo>
                    <a:pt x="0" y="461319"/>
                  </a:lnTo>
                  <a:lnTo>
                    <a:pt x="469557" y="1507524"/>
                  </a:lnTo>
                  <a:lnTo>
                    <a:pt x="593124" y="955589"/>
                  </a:lnTo>
                  <a:lnTo>
                    <a:pt x="600491" y="672154"/>
                  </a:lnTo>
                  <a:lnTo>
                    <a:pt x="970194" y="307623"/>
                  </a:lnTo>
                  <a:lnTo>
                    <a:pt x="807308" y="140043"/>
                  </a:lnTo>
                  <a:lnTo>
                    <a:pt x="601362" y="0"/>
                  </a:lnTo>
                  <a:lnTo>
                    <a:pt x="461319" y="41189"/>
                  </a:lnTo>
                  <a:close/>
                </a:path>
              </a:pathLst>
            </a:custGeom>
            <a:solidFill>
              <a:sysClr val="windowText" lastClr="000000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2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32" name="Freeform 30">
              <a:extLst>
                <a:ext uri="{FF2B5EF4-FFF2-40B4-BE49-F238E27FC236}">
                  <a16:creationId xmlns:a16="http://schemas.microsoft.com/office/drawing/2014/main" id="{99E07F47-3E46-3518-7765-C35675AE9897}"/>
                </a:ext>
              </a:extLst>
            </xdr:cNvPr>
            <xdr:cNvSpPr/>
          </xdr:nvSpPr>
          <xdr:spPr>
            <a:xfrm rot="21465783">
              <a:off x="8374519" y="1488294"/>
              <a:ext cx="2525102" cy="3880310"/>
            </a:xfrm>
            <a:custGeom>
              <a:avLst/>
              <a:gdLst>
                <a:gd name="connsiteX0" fmla="*/ 0 w 830580"/>
                <a:gd name="connsiteY0" fmla="*/ 807720 h 1276350"/>
                <a:gd name="connsiteX1" fmla="*/ 45720 w 830580"/>
                <a:gd name="connsiteY1" fmla="*/ 842010 h 1276350"/>
                <a:gd name="connsiteX2" fmla="*/ 137160 w 830580"/>
                <a:gd name="connsiteY2" fmla="*/ 830580 h 1276350"/>
                <a:gd name="connsiteX3" fmla="*/ 198120 w 830580"/>
                <a:gd name="connsiteY3" fmla="*/ 678180 h 1276350"/>
                <a:gd name="connsiteX4" fmla="*/ 194310 w 830580"/>
                <a:gd name="connsiteY4" fmla="*/ 754380 h 1276350"/>
                <a:gd name="connsiteX5" fmla="*/ 243840 w 830580"/>
                <a:gd name="connsiteY5" fmla="*/ 758190 h 1276350"/>
                <a:gd name="connsiteX6" fmla="*/ 274320 w 830580"/>
                <a:gd name="connsiteY6" fmla="*/ 655320 h 1276350"/>
                <a:gd name="connsiteX7" fmla="*/ 308610 w 830580"/>
                <a:gd name="connsiteY7" fmla="*/ 541020 h 1276350"/>
                <a:gd name="connsiteX8" fmla="*/ 335280 w 830580"/>
                <a:gd name="connsiteY8" fmla="*/ 518160 h 1276350"/>
                <a:gd name="connsiteX9" fmla="*/ 350520 w 830580"/>
                <a:gd name="connsiteY9" fmla="*/ 609600 h 1276350"/>
                <a:gd name="connsiteX10" fmla="*/ 335280 w 830580"/>
                <a:gd name="connsiteY10" fmla="*/ 685800 h 1276350"/>
                <a:gd name="connsiteX11" fmla="*/ 373380 w 830580"/>
                <a:gd name="connsiteY11" fmla="*/ 670560 h 1276350"/>
                <a:gd name="connsiteX12" fmla="*/ 438150 w 830580"/>
                <a:gd name="connsiteY12" fmla="*/ 483870 h 1276350"/>
                <a:gd name="connsiteX13" fmla="*/ 453390 w 830580"/>
                <a:gd name="connsiteY13" fmla="*/ 361950 h 1276350"/>
                <a:gd name="connsiteX14" fmla="*/ 491490 w 830580"/>
                <a:gd name="connsiteY14" fmla="*/ 502920 h 1276350"/>
                <a:gd name="connsiteX15" fmla="*/ 487680 w 830580"/>
                <a:gd name="connsiteY15" fmla="*/ 563880 h 1276350"/>
                <a:gd name="connsiteX16" fmla="*/ 518160 w 830580"/>
                <a:gd name="connsiteY16" fmla="*/ 582930 h 1276350"/>
                <a:gd name="connsiteX17" fmla="*/ 560070 w 830580"/>
                <a:gd name="connsiteY17" fmla="*/ 464820 h 1276350"/>
                <a:gd name="connsiteX18" fmla="*/ 590550 w 830580"/>
                <a:gd name="connsiteY18" fmla="*/ 240030 h 1276350"/>
                <a:gd name="connsiteX19" fmla="*/ 643890 w 830580"/>
                <a:gd name="connsiteY19" fmla="*/ 384810 h 1276350"/>
                <a:gd name="connsiteX20" fmla="*/ 655320 w 830580"/>
                <a:gd name="connsiteY20" fmla="*/ 521970 h 1276350"/>
                <a:gd name="connsiteX21" fmla="*/ 674370 w 830580"/>
                <a:gd name="connsiteY21" fmla="*/ 525780 h 1276350"/>
                <a:gd name="connsiteX22" fmla="*/ 697230 w 830580"/>
                <a:gd name="connsiteY22" fmla="*/ 411480 h 1276350"/>
                <a:gd name="connsiteX23" fmla="*/ 674370 w 830580"/>
                <a:gd name="connsiteY23" fmla="*/ 262890 h 1276350"/>
                <a:gd name="connsiteX24" fmla="*/ 647700 w 830580"/>
                <a:gd name="connsiteY24" fmla="*/ 125730 h 1276350"/>
                <a:gd name="connsiteX25" fmla="*/ 590550 w 830580"/>
                <a:gd name="connsiteY25" fmla="*/ 3810 h 1276350"/>
                <a:gd name="connsiteX26" fmla="*/ 617220 w 830580"/>
                <a:gd name="connsiteY26" fmla="*/ 0 h 1276350"/>
                <a:gd name="connsiteX27" fmla="*/ 678180 w 830580"/>
                <a:gd name="connsiteY27" fmla="*/ 87630 h 1276350"/>
                <a:gd name="connsiteX28" fmla="*/ 788670 w 830580"/>
                <a:gd name="connsiteY28" fmla="*/ 270510 h 1276350"/>
                <a:gd name="connsiteX29" fmla="*/ 830580 w 830580"/>
                <a:gd name="connsiteY29" fmla="*/ 483870 h 1276350"/>
                <a:gd name="connsiteX30" fmla="*/ 830580 w 830580"/>
                <a:gd name="connsiteY30" fmla="*/ 674370 h 1276350"/>
                <a:gd name="connsiteX31" fmla="*/ 822960 w 830580"/>
                <a:gd name="connsiteY31" fmla="*/ 826770 h 1276350"/>
                <a:gd name="connsiteX32" fmla="*/ 811530 w 830580"/>
                <a:gd name="connsiteY32" fmla="*/ 853440 h 1276350"/>
                <a:gd name="connsiteX33" fmla="*/ 518160 w 830580"/>
                <a:gd name="connsiteY33" fmla="*/ 1097280 h 1276350"/>
                <a:gd name="connsiteX34" fmla="*/ 331470 w 830580"/>
                <a:gd name="connsiteY34" fmla="*/ 1234440 h 1276350"/>
                <a:gd name="connsiteX35" fmla="*/ 240030 w 830580"/>
                <a:gd name="connsiteY35" fmla="*/ 1276350 h 1276350"/>
                <a:gd name="connsiteX36" fmla="*/ 0 w 830580"/>
                <a:gd name="connsiteY36" fmla="*/ 807720 h 1276350"/>
                <a:gd name="connsiteX0" fmla="*/ 0 w 830580"/>
                <a:gd name="connsiteY0" fmla="*/ 807720 h 1276350"/>
                <a:gd name="connsiteX1" fmla="*/ 45720 w 830580"/>
                <a:gd name="connsiteY1" fmla="*/ 842010 h 1276350"/>
                <a:gd name="connsiteX2" fmla="*/ 137160 w 830580"/>
                <a:gd name="connsiteY2" fmla="*/ 830580 h 1276350"/>
                <a:gd name="connsiteX3" fmla="*/ 198120 w 830580"/>
                <a:gd name="connsiteY3" fmla="*/ 678180 h 1276350"/>
                <a:gd name="connsiteX4" fmla="*/ 194310 w 830580"/>
                <a:gd name="connsiteY4" fmla="*/ 754380 h 1276350"/>
                <a:gd name="connsiteX5" fmla="*/ 243840 w 830580"/>
                <a:gd name="connsiteY5" fmla="*/ 758190 h 1276350"/>
                <a:gd name="connsiteX6" fmla="*/ 274320 w 830580"/>
                <a:gd name="connsiteY6" fmla="*/ 655320 h 1276350"/>
                <a:gd name="connsiteX7" fmla="*/ 308610 w 830580"/>
                <a:gd name="connsiteY7" fmla="*/ 541020 h 1276350"/>
                <a:gd name="connsiteX8" fmla="*/ 335280 w 830580"/>
                <a:gd name="connsiteY8" fmla="*/ 518160 h 1276350"/>
                <a:gd name="connsiteX9" fmla="*/ 350520 w 830580"/>
                <a:gd name="connsiteY9" fmla="*/ 609600 h 1276350"/>
                <a:gd name="connsiteX10" fmla="*/ 335280 w 830580"/>
                <a:gd name="connsiteY10" fmla="*/ 685800 h 1276350"/>
                <a:gd name="connsiteX11" fmla="*/ 373380 w 830580"/>
                <a:gd name="connsiteY11" fmla="*/ 670560 h 1276350"/>
                <a:gd name="connsiteX12" fmla="*/ 438150 w 830580"/>
                <a:gd name="connsiteY12" fmla="*/ 483870 h 1276350"/>
                <a:gd name="connsiteX13" fmla="*/ 453390 w 830580"/>
                <a:gd name="connsiteY13" fmla="*/ 361950 h 1276350"/>
                <a:gd name="connsiteX14" fmla="*/ 491490 w 830580"/>
                <a:gd name="connsiteY14" fmla="*/ 502920 h 1276350"/>
                <a:gd name="connsiteX15" fmla="*/ 487680 w 830580"/>
                <a:gd name="connsiteY15" fmla="*/ 563880 h 1276350"/>
                <a:gd name="connsiteX16" fmla="*/ 518160 w 830580"/>
                <a:gd name="connsiteY16" fmla="*/ 582930 h 1276350"/>
                <a:gd name="connsiteX17" fmla="*/ 560070 w 830580"/>
                <a:gd name="connsiteY17" fmla="*/ 464820 h 1276350"/>
                <a:gd name="connsiteX18" fmla="*/ 590550 w 830580"/>
                <a:gd name="connsiteY18" fmla="*/ 240030 h 1276350"/>
                <a:gd name="connsiteX19" fmla="*/ 643890 w 830580"/>
                <a:gd name="connsiteY19" fmla="*/ 384810 h 1276350"/>
                <a:gd name="connsiteX20" fmla="*/ 655320 w 830580"/>
                <a:gd name="connsiteY20" fmla="*/ 521970 h 1276350"/>
                <a:gd name="connsiteX21" fmla="*/ 736548 w 830580"/>
                <a:gd name="connsiteY21" fmla="*/ 421672 h 1276350"/>
                <a:gd name="connsiteX22" fmla="*/ 697230 w 830580"/>
                <a:gd name="connsiteY22" fmla="*/ 411480 h 1276350"/>
                <a:gd name="connsiteX23" fmla="*/ 674370 w 830580"/>
                <a:gd name="connsiteY23" fmla="*/ 262890 h 1276350"/>
                <a:gd name="connsiteX24" fmla="*/ 647700 w 830580"/>
                <a:gd name="connsiteY24" fmla="*/ 125730 h 1276350"/>
                <a:gd name="connsiteX25" fmla="*/ 590550 w 830580"/>
                <a:gd name="connsiteY25" fmla="*/ 3810 h 1276350"/>
                <a:gd name="connsiteX26" fmla="*/ 617220 w 830580"/>
                <a:gd name="connsiteY26" fmla="*/ 0 h 1276350"/>
                <a:gd name="connsiteX27" fmla="*/ 678180 w 830580"/>
                <a:gd name="connsiteY27" fmla="*/ 87630 h 1276350"/>
                <a:gd name="connsiteX28" fmla="*/ 788670 w 830580"/>
                <a:gd name="connsiteY28" fmla="*/ 270510 h 1276350"/>
                <a:gd name="connsiteX29" fmla="*/ 830580 w 830580"/>
                <a:gd name="connsiteY29" fmla="*/ 483870 h 1276350"/>
                <a:gd name="connsiteX30" fmla="*/ 830580 w 830580"/>
                <a:gd name="connsiteY30" fmla="*/ 674370 h 1276350"/>
                <a:gd name="connsiteX31" fmla="*/ 822960 w 830580"/>
                <a:gd name="connsiteY31" fmla="*/ 826770 h 1276350"/>
                <a:gd name="connsiteX32" fmla="*/ 811530 w 830580"/>
                <a:gd name="connsiteY32" fmla="*/ 853440 h 1276350"/>
                <a:gd name="connsiteX33" fmla="*/ 518160 w 830580"/>
                <a:gd name="connsiteY33" fmla="*/ 1097280 h 1276350"/>
                <a:gd name="connsiteX34" fmla="*/ 331470 w 830580"/>
                <a:gd name="connsiteY34" fmla="*/ 1234440 h 1276350"/>
                <a:gd name="connsiteX35" fmla="*/ 240030 w 830580"/>
                <a:gd name="connsiteY35" fmla="*/ 1276350 h 1276350"/>
                <a:gd name="connsiteX36" fmla="*/ 0 w 830580"/>
                <a:gd name="connsiteY36" fmla="*/ 807720 h 1276350"/>
                <a:gd name="connsiteX0" fmla="*/ 0 w 830580"/>
                <a:gd name="connsiteY0" fmla="*/ 807720 h 1276350"/>
                <a:gd name="connsiteX1" fmla="*/ 45720 w 830580"/>
                <a:gd name="connsiteY1" fmla="*/ 842010 h 1276350"/>
                <a:gd name="connsiteX2" fmla="*/ 137160 w 830580"/>
                <a:gd name="connsiteY2" fmla="*/ 830580 h 1276350"/>
                <a:gd name="connsiteX3" fmla="*/ 198120 w 830580"/>
                <a:gd name="connsiteY3" fmla="*/ 678180 h 1276350"/>
                <a:gd name="connsiteX4" fmla="*/ 194310 w 830580"/>
                <a:gd name="connsiteY4" fmla="*/ 754380 h 1276350"/>
                <a:gd name="connsiteX5" fmla="*/ 243840 w 830580"/>
                <a:gd name="connsiteY5" fmla="*/ 758190 h 1276350"/>
                <a:gd name="connsiteX6" fmla="*/ 274320 w 830580"/>
                <a:gd name="connsiteY6" fmla="*/ 655320 h 1276350"/>
                <a:gd name="connsiteX7" fmla="*/ 308610 w 830580"/>
                <a:gd name="connsiteY7" fmla="*/ 541020 h 1276350"/>
                <a:gd name="connsiteX8" fmla="*/ 335280 w 830580"/>
                <a:gd name="connsiteY8" fmla="*/ 518160 h 1276350"/>
                <a:gd name="connsiteX9" fmla="*/ 350520 w 830580"/>
                <a:gd name="connsiteY9" fmla="*/ 609600 h 1276350"/>
                <a:gd name="connsiteX10" fmla="*/ 335280 w 830580"/>
                <a:gd name="connsiteY10" fmla="*/ 685800 h 1276350"/>
                <a:gd name="connsiteX11" fmla="*/ 373380 w 830580"/>
                <a:gd name="connsiteY11" fmla="*/ 670560 h 1276350"/>
                <a:gd name="connsiteX12" fmla="*/ 438150 w 830580"/>
                <a:gd name="connsiteY12" fmla="*/ 483870 h 1276350"/>
                <a:gd name="connsiteX13" fmla="*/ 453390 w 830580"/>
                <a:gd name="connsiteY13" fmla="*/ 361950 h 1276350"/>
                <a:gd name="connsiteX14" fmla="*/ 491490 w 830580"/>
                <a:gd name="connsiteY14" fmla="*/ 502920 h 1276350"/>
                <a:gd name="connsiteX15" fmla="*/ 487680 w 830580"/>
                <a:gd name="connsiteY15" fmla="*/ 563880 h 1276350"/>
                <a:gd name="connsiteX16" fmla="*/ 518160 w 830580"/>
                <a:gd name="connsiteY16" fmla="*/ 582930 h 1276350"/>
                <a:gd name="connsiteX17" fmla="*/ 560070 w 830580"/>
                <a:gd name="connsiteY17" fmla="*/ 464820 h 1276350"/>
                <a:gd name="connsiteX18" fmla="*/ 590550 w 830580"/>
                <a:gd name="connsiteY18" fmla="*/ 240030 h 1276350"/>
                <a:gd name="connsiteX19" fmla="*/ 643890 w 830580"/>
                <a:gd name="connsiteY19" fmla="*/ 384810 h 1276350"/>
                <a:gd name="connsiteX20" fmla="*/ 682708 w 830580"/>
                <a:gd name="connsiteY20" fmla="*/ 440719 h 1276350"/>
                <a:gd name="connsiteX21" fmla="*/ 736548 w 830580"/>
                <a:gd name="connsiteY21" fmla="*/ 421672 h 1276350"/>
                <a:gd name="connsiteX22" fmla="*/ 697230 w 830580"/>
                <a:gd name="connsiteY22" fmla="*/ 411480 h 1276350"/>
                <a:gd name="connsiteX23" fmla="*/ 674370 w 830580"/>
                <a:gd name="connsiteY23" fmla="*/ 262890 h 1276350"/>
                <a:gd name="connsiteX24" fmla="*/ 647700 w 830580"/>
                <a:gd name="connsiteY24" fmla="*/ 125730 h 1276350"/>
                <a:gd name="connsiteX25" fmla="*/ 590550 w 830580"/>
                <a:gd name="connsiteY25" fmla="*/ 3810 h 1276350"/>
                <a:gd name="connsiteX26" fmla="*/ 617220 w 830580"/>
                <a:gd name="connsiteY26" fmla="*/ 0 h 1276350"/>
                <a:gd name="connsiteX27" fmla="*/ 678180 w 830580"/>
                <a:gd name="connsiteY27" fmla="*/ 87630 h 1276350"/>
                <a:gd name="connsiteX28" fmla="*/ 788670 w 830580"/>
                <a:gd name="connsiteY28" fmla="*/ 270510 h 1276350"/>
                <a:gd name="connsiteX29" fmla="*/ 830580 w 830580"/>
                <a:gd name="connsiteY29" fmla="*/ 483870 h 1276350"/>
                <a:gd name="connsiteX30" fmla="*/ 830580 w 830580"/>
                <a:gd name="connsiteY30" fmla="*/ 674370 h 1276350"/>
                <a:gd name="connsiteX31" fmla="*/ 822960 w 830580"/>
                <a:gd name="connsiteY31" fmla="*/ 826770 h 1276350"/>
                <a:gd name="connsiteX32" fmla="*/ 811530 w 830580"/>
                <a:gd name="connsiteY32" fmla="*/ 853440 h 1276350"/>
                <a:gd name="connsiteX33" fmla="*/ 518160 w 830580"/>
                <a:gd name="connsiteY33" fmla="*/ 1097280 h 1276350"/>
                <a:gd name="connsiteX34" fmla="*/ 331470 w 830580"/>
                <a:gd name="connsiteY34" fmla="*/ 1234440 h 1276350"/>
                <a:gd name="connsiteX35" fmla="*/ 240030 w 830580"/>
                <a:gd name="connsiteY35" fmla="*/ 1276350 h 1276350"/>
                <a:gd name="connsiteX36" fmla="*/ 0 w 830580"/>
                <a:gd name="connsiteY36" fmla="*/ 807720 h 1276350"/>
                <a:gd name="connsiteX0" fmla="*/ 0 w 830580"/>
                <a:gd name="connsiteY0" fmla="*/ 807720 h 1276350"/>
                <a:gd name="connsiteX1" fmla="*/ 45720 w 830580"/>
                <a:gd name="connsiteY1" fmla="*/ 842010 h 1276350"/>
                <a:gd name="connsiteX2" fmla="*/ 137160 w 830580"/>
                <a:gd name="connsiteY2" fmla="*/ 830580 h 1276350"/>
                <a:gd name="connsiteX3" fmla="*/ 198120 w 830580"/>
                <a:gd name="connsiteY3" fmla="*/ 678180 h 1276350"/>
                <a:gd name="connsiteX4" fmla="*/ 194310 w 830580"/>
                <a:gd name="connsiteY4" fmla="*/ 754380 h 1276350"/>
                <a:gd name="connsiteX5" fmla="*/ 243840 w 830580"/>
                <a:gd name="connsiteY5" fmla="*/ 758190 h 1276350"/>
                <a:gd name="connsiteX6" fmla="*/ 274320 w 830580"/>
                <a:gd name="connsiteY6" fmla="*/ 655320 h 1276350"/>
                <a:gd name="connsiteX7" fmla="*/ 308610 w 830580"/>
                <a:gd name="connsiteY7" fmla="*/ 541020 h 1276350"/>
                <a:gd name="connsiteX8" fmla="*/ 335280 w 830580"/>
                <a:gd name="connsiteY8" fmla="*/ 518160 h 1276350"/>
                <a:gd name="connsiteX9" fmla="*/ 350520 w 830580"/>
                <a:gd name="connsiteY9" fmla="*/ 609600 h 1276350"/>
                <a:gd name="connsiteX10" fmla="*/ 335280 w 830580"/>
                <a:gd name="connsiteY10" fmla="*/ 685800 h 1276350"/>
                <a:gd name="connsiteX11" fmla="*/ 373380 w 830580"/>
                <a:gd name="connsiteY11" fmla="*/ 670560 h 1276350"/>
                <a:gd name="connsiteX12" fmla="*/ 438150 w 830580"/>
                <a:gd name="connsiteY12" fmla="*/ 483870 h 1276350"/>
                <a:gd name="connsiteX13" fmla="*/ 453390 w 830580"/>
                <a:gd name="connsiteY13" fmla="*/ 361950 h 1276350"/>
                <a:gd name="connsiteX14" fmla="*/ 491490 w 830580"/>
                <a:gd name="connsiteY14" fmla="*/ 502920 h 1276350"/>
                <a:gd name="connsiteX15" fmla="*/ 487680 w 830580"/>
                <a:gd name="connsiteY15" fmla="*/ 563880 h 1276350"/>
                <a:gd name="connsiteX16" fmla="*/ 518160 w 830580"/>
                <a:gd name="connsiteY16" fmla="*/ 582930 h 1276350"/>
                <a:gd name="connsiteX17" fmla="*/ 560070 w 830580"/>
                <a:gd name="connsiteY17" fmla="*/ 464820 h 1276350"/>
                <a:gd name="connsiteX18" fmla="*/ 590550 w 830580"/>
                <a:gd name="connsiteY18" fmla="*/ 240030 h 1276350"/>
                <a:gd name="connsiteX19" fmla="*/ 643890 w 830580"/>
                <a:gd name="connsiteY19" fmla="*/ 384810 h 1276350"/>
                <a:gd name="connsiteX20" fmla="*/ 673416 w 830580"/>
                <a:gd name="connsiteY20" fmla="*/ 430669 h 1276350"/>
                <a:gd name="connsiteX21" fmla="*/ 736548 w 830580"/>
                <a:gd name="connsiteY21" fmla="*/ 421672 h 1276350"/>
                <a:gd name="connsiteX22" fmla="*/ 697230 w 830580"/>
                <a:gd name="connsiteY22" fmla="*/ 411480 h 1276350"/>
                <a:gd name="connsiteX23" fmla="*/ 674370 w 830580"/>
                <a:gd name="connsiteY23" fmla="*/ 262890 h 1276350"/>
                <a:gd name="connsiteX24" fmla="*/ 647700 w 830580"/>
                <a:gd name="connsiteY24" fmla="*/ 125730 h 1276350"/>
                <a:gd name="connsiteX25" fmla="*/ 590550 w 830580"/>
                <a:gd name="connsiteY25" fmla="*/ 3810 h 1276350"/>
                <a:gd name="connsiteX26" fmla="*/ 617220 w 830580"/>
                <a:gd name="connsiteY26" fmla="*/ 0 h 1276350"/>
                <a:gd name="connsiteX27" fmla="*/ 678180 w 830580"/>
                <a:gd name="connsiteY27" fmla="*/ 87630 h 1276350"/>
                <a:gd name="connsiteX28" fmla="*/ 788670 w 830580"/>
                <a:gd name="connsiteY28" fmla="*/ 270510 h 1276350"/>
                <a:gd name="connsiteX29" fmla="*/ 830580 w 830580"/>
                <a:gd name="connsiteY29" fmla="*/ 483870 h 1276350"/>
                <a:gd name="connsiteX30" fmla="*/ 830580 w 830580"/>
                <a:gd name="connsiteY30" fmla="*/ 674370 h 1276350"/>
                <a:gd name="connsiteX31" fmla="*/ 822960 w 830580"/>
                <a:gd name="connsiteY31" fmla="*/ 826770 h 1276350"/>
                <a:gd name="connsiteX32" fmla="*/ 811530 w 830580"/>
                <a:gd name="connsiteY32" fmla="*/ 853440 h 1276350"/>
                <a:gd name="connsiteX33" fmla="*/ 518160 w 830580"/>
                <a:gd name="connsiteY33" fmla="*/ 1097280 h 1276350"/>
                <a:gd name="connsiteX34" fmla="*/ 331470 w 830580"/>
                <a:gd name="connsiteY34" fmla="*/ 1234440 h 1276350"/>
                <a:gd name="connsiteX35" fmla="*/ 240030 w 830580"/>
                <a:gd name="connsiteY35" fmla="*/ 1276350 h 1276350"/>
                <a:gd name="connsiteX36" fmla="*/ 0 w 830580"/>
                <a:gd name="connsiteY36" fmla="*/ 807720 h 1276350"/>
                <a:gd name="connsiteX0" fmla="*/ 0 w 830580"/>
                <a:gd name="connsiteY0" fmla="*/ 807720 h 1276350"/>
                <a:gd name="connsiteX1" fmla="*/ 45720 w 830580"/>
                <a:gd name="connsiteY1" fmla="*/ 842010 h 1276350"/>
                <a:gd name="connsiteX2" fmla="*/ 137160 w 830580"/>
                <a:gd name="connsiteY2" fmla="*/ 830580 h 1276350"/>
                <a:gd name="connsiteX3" fmla="*/ 198120 w 830580"/>
                <a:gd name="connsiteY3" fmla="*/ 678180 h 1276350"/>
                <a:gd name="connsiteX4" fmla="*/ 194310 w 830580"/>
                <a:gd name="connsiteY4" fmla="*/ 754380 h 1276350"/>
                <a:gd name="connsiteX5" fmla="*/ 243840 w 830580"/>
                <a:gd name="connsiteY5" fmla="*/ 758190 h 1276350"/>
                <a:gd name="connsiteX6" fmla="*/ 274320 w 830580"/>
                <a:gd name="connsiteY6" fmla="*/ 655320 h 1276350"/>
                <a:gd name="connsiteX7" fmla="*/ 308610 w 830580"/>
                <a:gd name="connsiteY7" fmla="*/ 541020 h 1276350"/>
                <a:gd name="connsiteX8" fmla="*/ 335280 w 830580"/>
                <a:gd name="connsiteY8" fmla="*/ 518160 h 1276350"/>
                <a:gd name="connsiteX9" fmla="*/ 350520 w 830580"/>
                <a:gd name="connsiteY9" fmla="*/ 609600 h 1276350"/>
                <a:gd name="connsiteX10" fmla="*/ 335280 w 830580"/>
                <a:gd name="connsiteY10" fmla="*/ 685800 h 1276350"/>
                <a:gd name="connsiteX11" fmla="*/ 373380 w 830580"/>
                <a:gd name="connsiteY11" fmla="*/ 670560 h 1276350"/>
                <a:gd name="connsiteX12" fmla="*/ 438150 w 830580"/>
                <a:gd name="connsiteY12" fmla="*/ 483870 h 1276350"/>
                <a:gd name="connsiteX13" fmla="*/ 453390 w 830580"/>
                <a:gd name="connsiteY13" fmla="*/ 361950 h 1276350"/>
                <a:gd name="connsiteX14" fmla="*/ 491490 w 830580"/>
                <a:gd name="connsiteY14" fmla="*/ 502920 h 1276350"/>
                <a:gd name="connsiteX15" fmla="*/ 487680 w 830580"/>
                <a:gd name="connsiteY15" fmla="*/ 563880 h 1276350"/>
                <a:gd name="connsiteX16" fmla="*/ 518160 w 830580"/>
                <a:gd name="connsiteY16" fmla="*/ 582930 h 1276350"/>
                <a:gd name="connsiteX17" fmla="*/ 560070 w 830580"/>
                <a:gd name="connsiteY17" fmla="*/ 464820 h 1276350"/>
                <a:gd name="connsiteX18" fmla="*/ 618052 w 830580"/>
                <a:gd name="connsiteY18" fmla="*/ 279843 h 1276350"/>
                <a:gd name="connsiteX19" fmla="*/ 643890 w 830580"/>
                <a:gd name="connsiteY19" fmla="*/ 384810 h 1276350"/>
                <a:gd name="connsiteX20" fmla="*/ 673416 w 830580"/>
                <a:gd name="connsiteY20" fmla="*/ 430669 h 1276350"/>
                <a:gd name="connsiteX21" fmla="*/ 736548 w 830580"/>
                <a:gd name="connsiteY21" fmla="*/ 421672 h 1276350"/>
                <a:gd name="connsiteX22" fmla="*/ 697230 w 830580"/>
                <a:gd name="connsiteY22" fmla="*/ 411480 h 1276350"/>
                <a:gd name="connsiteX23" fmla="*/ 674370 w 830580"/>
                <a:gd name="connsiteY23" fmla="*/ 262890 h 1276350"/>
                <a:gd name="connsiteX24" fmla="*/ 647700 w 830580"/>
                <a:gd name="connsiteY24" fmla="*/ 125730 h 1276350"/>
                <a:gd name="connsiteX25" fmla="*/ 590550 w 830580"/>
                <a:gd name="connsiteY25" fmla="*/ 3810 h 1276350"/>
                <a:gd name="connsiteX26" fmla="*/ 617220 w 830580"/>
                <a:gd name="connsiteY26" fmla="*/ 0 h 1276350"/>
                <a:gd name="connsiteX27" fmla="*/ 678180 w 830580"/>
                <a:gd name="connsiteY27" fmla="*/ 87630 h 1276350"/>
                <a:gd name="connsiteX28" fmla="*/ 788670 w 830580"/>
                <a:gd name="connsiteY28" fmla="*/ 270510 h 1276350"/>
                <a:gd name="connsiteX29" fmla="*/ 830580 w 830580"/>
                <a:gd name="connsiteY29" fmla="*/ 483870 h 1276350"/>
                <a:gd name="connsiteX30" fmla="*/ 830580 w 830580"/>
                <a:gd name="connsiteY30" fmla="*/ 674370 h 1276350"/>
                <a:gd name="connsiteX31" fmla="*/ 822960 w 830580"/>
                <a:gd name="connsiteY31" fmla="*/ 826770 h 1276350"/>
                <a:gd name="connsiteX32" fmla="*/ 811530 w 830580"/>
                <a:gd name="connsiteY32" fmla="*/ 853440 h 1276350"/>
                <a:gd name="connsiteX33" fmla="*/ 518160 w 830580"/>
                <a:gd name="connsiteY33" fmla="*/ 1097280 h 1276350"/>
                <a:gd name="connsiteX34" fmla="*/ 331470 w 830580"/>
                <a:gd name="connsiteY34" fmla="*/ 1234440 h 1276350"/>
                <a:gd name="connsiteX35" fmla="*/ 240030 w 830580"/>
                <a:gd name="connsiteY35" fmla="*/ 1276350 h 1276350"/>
                <a:gd name="connsiteX36" fmla="*/ 0 w 830580"/>
                <a:gd name="connsiteY36" fmla="*/ 807720 h 1276350"/>
                <a:gd name="connsiteX0" fmla="*/ 0 w 830580"/>
                <a:gd name="connsiteY0" fmla="*/ 807720 h 1276350"/>
                <a:gd name="connsiteX1" fmla="*/ 45720 w 830580"/>
                <a:gd name="connsiteY1" fmla="*/ 842010 h 1276350"/>
                <a:gd name="connsiteX2" fmla="*/ 137160 w 830580"/>
                <a:gd name="connsiteY2" fmla="*/ 830580 h 1276350"/>
                <a:gd name="connsiteX3" fmla="*/ 198120 w 830580"/>
                <a:gd name="connsiteY3" fmla="*/ 678180 h 1276350"/>
                <a:gd name="connsiteX4" fmla="*/ 194310 w 830580"/>
                <a:gd name="connsiteY4" fmla="*/ 754380 h 1276350"/>
                <a:gd name="connsiteX5" fmla="*/ 243840 w 830580"/>
                <a:gd name="connsiteY5" fmla="*/ 758190 h 1276350"/>
                <a:gd name="connsiteX6" fmla="*/ 274320 w 830580"/>
                <a:gd name="connsiteY6" fmla="*/ 655320 h 1276350"/>
                <a:gd name="connsiteX7" fmla="*/ 308610 w 830580"/>
                <a:gd name="connsiteY7" fmla="*/ 541020 h 1276350"/>
                <a:gd name="connsiteX8" fmla="*/ 335280 w 830580"/>
                <a:gd name="connsiteY8" fmla="*/ 518160 h 1276350"/>
                <a:gd name="connsiteX9" fmla="*/ 350520 w 830580"/>
                <a:gd name="connsiteY9" fmla="*/ 609600 h 1276350"/>
                <a:gd name="connsiteX10" fmla="*/ 335280 w 830580"/>
                <a:gd name="connsiteY10" fmla="*/ 685800 h 1276350"/>
                <a:gd name="connsiteX11" fmla="*/ 373380 w 830580"/>
                <a:gd name="connsiteY11" fmla="*/ 670560 h 1276350"/>
                <a:gd name="connsiteX12" fmla="*/ 438150 w 830580"/>
                <a:gd name="connsiteY12" fmla="*/ 483870 h 1276350"/>
                <a:gd name="connsiteX13" fmla="*/ 453390 w 830580"/>
                <a:gd name="connsiteY13" fmla="*/ 361950 h 1276350"/>
                <a:gd name="connsiteX14" fmla="*/ 491490 w 830580"/>
                <a:gd name="connsiteY14" fmla="*/ 502920 h 1276350"/>
                <a:gd name="connsiteX15" fmla="*/ 487680 w 830580"/>
                <a:gd name="connsiteY15" fmla="*/ 563880 h 1276350"/>
                <a:gd name="connsiteX16" fmla="*/ 518160 w 830580"/>
                <a:gd name="connsiteY16" fmla="*/ 582930 h 1276350"/>
                <a:gd name="connsiteX17" fmla="*/ 560070 w 830580"/>
                <a:gd name="connsiteY17" fmla="*/ 464820 h 1276350"/>
                <a:gd name="connsiteX18" fmla="*/ 618052 w 830580"/>
                <a:gd name="connsiteY18" fmla="*/ 279843 h 1276350"/>
                <a:gd name="connsiteX19" fmla="*/ 643890 w 830580"/>
                <a:gd name="connsiteY19" fmla="*/ 384810 h 1276350"/>
                <a:gd name="connsiteX20" fmla="*/ 673416 w 830580"/>
                <a:gd name="connsiteY20" fmla="*/ 430669 h 1276350"/>
                <a:gd name="connsiteX21" fmla="*/ 697230 w 830580"/>
                <a:gd name="connsiteY21" fmla="*/ 411480 h 1276350"/>
                <a:gd name="connsiteX22" fmla="*/ 674370 w 830580"/>
                <a:gd name="connsiteY22" fmla="*/ 262890 h 1276350"/>
                <a:gd name="connsiteX23" fmla="*/ 647700 w 830580"/>
                <a:gd name="connsiteY23" fmla="*/ 125730 h 1276350"/>
                <a:gd name="connsiteX24" fmla="*/ 590550 w 830580"/>
                <a:gd name="connsiteY24" fmla="*/ 3810 h 1276350"/>
                <a:gd name="connsiteX25" fmla="*/ 617220 w 830580"/>
                <a:gd name="connsiteY25" fmla="*/ 0 h 1276350"/>
                <a:gd name="connsiteX26" fmla="*/ 678180 w 830580"/>
                <a:gd name="connsiteY26" fmla="*/ 87630 h 1276350"/>
                <a:gd name="connsiteX27" fmla="*/ 788670 w 830580"/>
                <a:gd name="connsiteY27" fmla="*/ 270510 h 1276350"/>
                <a:gd name="connsiteX28" fmla="*/ 830580 w 830580"/>
                <a:gd name="connsiteY28" fmla="*/ 483870 h 1276350"/>
                <a:gd name="connsiteX29" fmla="*/ 830580 w 830580"/>
                <a:gd name="connsiteY29" fmla="*/ 674370 h 1276350"/>
                <a:gd name="connsiteX30" fmla="*/ 822960 w 830580"/>
                <a:gd name="connsiteY30" fmla="*/ 826770 h 1276350"/>
                <a:gd name="connsiteX31" fmla="*/ 811530 w 830580"/>
                <a:gd name="connsiteY31" fmla="*/ 853440 h 1276350"/>
                <a:gd name="connsiteX32" fmla="*/ 518160 w 830580"/>
                <a:gd name="connsiteY32" fmla="*/ 1097280 h 1276350"/>
                <a:gd name="connsiteX33" fmla="*/ 331470 w 830580"/>
                <a:gd name="connsiteY33" fmla="*/ 1234440 h 1276350"/>
                <a:gd name="connsiteX34" fmla="*/ 240030 w 830580"/>
                <a:gd name="connsiteY34" fmla="*/ 1276350 h 1276350"/>
                <a:gd name="connsiteX35" fmla="*/ 0 w 830580"/>
                <a:gd name="connsiteY35" fmla="*/ 807720 h 1276350"/>
                <a:gd name="connsiteX0" fmla="*/ 0 w 830580"/>
                <a:gd name="connsiteY0" fmla="*/ 807720 h 1276350"/>
                <a:gd name="connsiteX1" fmla="*/ 45720 w 830580"/>
                <a:gd name="connsiteY1" fmla="*/ 842010 h 1276350"/>
                <a:gd name="connsiteX2" fmla="*/ 137160 w 830580"/>
                <a:gd name="connsiteY2" fmla="*/ 830580 h 1276350"/>
                <a:gd name="connsiteX3" fmla="*/ 198120 w 830580"/>
                <a:gd name="connsiteY3" fmla="*/ 678180 h 1276350"/>
                <a:gd name="connsiteX4" fmla="*/ 194310 w 830580"/>
                <a:gd name="connsiteY4" fmla="*/ 754380 h 1276350"/>
                <a:gd name="connsiteX5" fmla="*/ 255022 w 830580"/>
                <a:gd name="connsiteY5" fmla="*/ 719887 h 1276350"/>
                <a:gd name="connsiteX6" fmla="*/ 274320 w 830580"/>
                <a:gd name="connsiteY6" fmla="*/ 655320 h 1276350"/>
                <a:gd name="connsiteX7" fmla="*/ 308610 w 830580"/>
                <a:gd name="connsiteY7" fmla="*/ 541020 h 1276350"/>
                <a:gd name="connsiteX8" fmla="*/ 335280 w 830580"/>
                <a:gd name="connsiteY8" fmla="*/ 518160 h 1276350"/>
                <a:gd name="connsiteX9" fmla="*/ 350520 w 830580"/>
                <a:gd name="connsiteY9" fmla="*/ 609600 h 1276350"/>
                <a:gd name="connsiteX10" fmla="*/ 335280 w 830580"/>
                <a:gd name="connsiteY10" fmla="*/ 685800 h 1276350"/>
                <a:gd name="connsiteX11" fmla="*/ 373380 w 830580"/>
                <a:gd name="connsiteY11" fmla="*/ 670560 h 1276350"/>
                <a:gd name="connsiteX12" fmla="*/ 438150 w 830580"/>
                <a:gd name="connsiteY12" fmla="*/ 483870 h 1276350"/>
                <a:gd name="connsiteX13" fmla="*/ 453390 w 830580"/>
                <a:gd name="connsiteY13" fmla="*/ 361950 h 1276350"/>
                <a:gd name="connsiteX14" fmla="*/ 491490 w 830580"/>
                <a:gd name="connsiteY14" fmla="*/ 502920 h 1276350"/>
                <a:gd name="connsiteX15" fmla="*/ 487680 w 830580"/>
                <a:gd name="connsiteY15" fmla="*/ 563880 h 1276350"/>
                <a:gd name="connsiteX16" fmla="*/ 518160 w 830580"/>
                <a:gd name="connsiteY16" fmla="*/ 582930 h 1276350"/>
                <a:gd name="connsiteX17" fmla="*/ 560070 w 830580"/>
                <a:gd name="connsiteY17" fmla="*/ 464820 h 1276350"/>
                <a:gd name="connsiteX18" fmla="*/ 618052 w 830580"/>
                <a:gd name="connsiteY18" fmla="*/ 279843 h 1276350"/>
                <a:gd name="connsiteX19" fmla="*/ 643890 w 830580"/>
                <a:gd name="connsiteY19" fmla="*/ 384810 h 1276350"/>
                <a:gd name="connsiteX20" fmla="*/ 673416 w 830580"/>
                <a:gd name="connsiteY20" fmla="*/ 430669 h 1276350"/>
                <a:gd name="connsiteX21" fmla="*/ 697230 w 830580"/>
                <a:gd name="connsiteY21" fmla="*/ 411480 h 1276350"/>
                <a:gd name="connsiteX22" fmla="*/ 674370 w 830580"/>
                <a:gd name="connsiteY22" fmla="*/ 262890 h 1276350"/>
                <a:gd name="connsiteX23" fmla="*/ 647700 w 830580"/>
                <a:gd name="connsiteY23" fmla="*/ 125730 h 1276350"/>
                <a:gd name="connsiteX24" fmla="*/ 590550 w 830580"/>
                <a:gd name="connsiteY24" fmla="*/ 3810 h 1276350"/>
                <a:gd name="connsiteX25" fmla="*/ 617220 w 830580"/>
                <a:gd name="connsiteY25" fmla="*/ 0 h 1276350"/>
                <a:gd name="connsiteX26" fmla="*/ 678180 w 830580"/>
                <a:gd name="connsiteY26" fmla="*/ 87630 h 1276350"/>
                <a:gd name="connsiteX27" fmla="*/ 788670 w 830580"/>
                <a:gd name="connsiteY27" fmla="*/ 270510 h 1276350"/>
                <a:gd name="connsiteX28" fmla="*/ 830580 w 830580"/>
                <a:gd name="connsiteY28" fmla="*/ 483870 h 1276350"/>
                <a:gd name="connsiteX29" fmla="*/ 830580 w 830580"/>
                <a:gd name="connsiteY29" fmla="*/ 674370 h 1276350"/>
                <a:gd name="connsiteX30" fmla="*/ 822960 w 830580"/>
                <a:gd name="connsiteY30" fmla="*/ 826770 h 1276350"/>
                <a:gd name="connsiteX31" fmla="*/ 811530 w 830580"/>
                <a:gd name="connsiteY31" fmla="*/ 853440 h 1276350"/>
                <a:gd name="connsiteX32" fmla="*/ 518160 w 830580"/>
                <a:gd name="connsiteY32" fmla="*/ 1097280 h 1276350"/>
                <a:gd name="connsiteX33" fmla="*/ 331470 w 830580"/>
                <a:gd name="connsiteY33" fmla="*/ 1234440 h 1276350"/>
                <a:gd name="connsiteX34" fmla="*/ 240030 w 830580"/>
                <a:gd name="connsiteY34" fmla="*/ 1276350 h 1276350"/>
                <a:gd name="connsiteX35" fmla="*/ 0 w 830580"/>
                <a:gd name="connsiteY35" fmla="*/ 807720 h 1276350"/>
                <a:gd name="connsiteX0" fmla="*/ 0 w 830580"/>
                <a:gd name="connsiteY0" fmla="*/ 807720 h 1276350"/>
                <a:gd name="connsiteX1" fmla="*/ 45720 w 830580"/>
                <a:gd name="connsiteY1" fmla="*/ 842010 h 1276350"/>
                <a:gd name="connsiteX2" fmla="*/ 137160 w 830580"/>
                <a:gd name="connsiteY2" fmla="*/ 830580 h 1276350"/>
                <a:gd name="connsiteX3" fmla="*/ 198120 w 830580"/>
                <a:gd name="connsiteY3" fmla="*/ 678180 h 1276350"/>
                <a:gd name="connsiteX4" fmla="*/ 215949 w 830580"/>
                <a:gd name="connsiteY4" fmla="*/ 704075 h 1276350"/>
                <a:gd name="connsiteX5" fmla="*/ 255022 w 830580"/>
                <a:gd name="connsiteY5" fmla="*/ 719887 h 1276350"/>
                <a:gd name="connsiteX6" fmla="*/ 274320 w 830580"/>
                <a:gd name="connsiteY6" fmla="*/ 655320 h 1276350"/>
                <a:gd name="connsiteX7" fmla="*/ 308610 w 830580"/>
                <a:gd name="connsiteY7" fmla="*/ 541020 h 1276350"/>
                <a:gd name="connsiteX8" fmla="*/ 335280 w 830580"/>
                <a:gd name="connsiteY8" fmla="*/ 518160 h 1276350"/>
                <a:gd name="connsiteX9" fmla="*/ 350520 w 830580"/>
                <a:gd name="connsiteY9" fmla="*/ 609600 h 1276350"/>
                <a:gd name="connsiteX10" fmla="*/ 335280 w 830580"/>
                <a:gd name="connsiteY10" fmla="*/ 685800 h 1276350"/>
                <a:gd name="connsiteX11" fmla="*/ 373380 w 830580"/>
                <a:gd name="connsiteY11" fmla="*/ 670560 h 1276350"/>
                <a:gd name="connsiteX12" fmla="*/ 438150 w 830580"/>
                <a:gd name="connsiteY12" fmla="*/ 483870 h 1276350"/>
                <a:gd name="connsiteX13" fmla="*/ 453390 w 830580"/>
                <a:gd name="connsiteY13" fmla="*/ 361950 h 1276350"/>
                <a:gd name="connsiteX14" fmla="*/ 491490 w 830580"/>
                <a:gd name="connsiteY14" fmla="*/ 502920 h 1276350"/>
                <a:gd name="connsiteX15" fmla="*/ 487680 w 830580"/>
                <a:gd name="connsiteY15" fmla="*/ 563880 h 1276350"/>
                <a:gd name="connsiteX16" fmla="*/ 518160 w 830580"/>
                <a:gd name="connsiteY16" fmla="*/ 582930 h 1276350"/>
                <a:gd name="connsiteX17" fmla="*/ 560070 w 830580"/>
                <a:gd name="connsiteY17" fmla="*/ 464820 h 1276350"/>
                <a:gd name="connsiteX18" fmla="*/ 618052 w 830580"/>
                <a:gd name="connsiteY18" fmla="*/ 279843 h 1276350"/>
                <a:gd name="connsiteX19" fmla="*/ 643890 w 830580"/>
                <a:gd name="connsiteY19" fmla="*/ 384810 h 1276350"/>
                <a:gd name="connsiteX20" fmla="*/ 673416 w 830580"/>
                <a:gd name="connsiteY20" fmla="*/ 430669 h 1276350"/>
                <a:gd name="connsiteX21" fmla="*/ 697230 w 830580"/>
                <a:gd name="connsiteY21" fmla="*/ 411480 h 1276350"/>
                <a:gd name="connsiteX22" fmla="*/ 674370 w 830580"/>
                <a:gd name="connsiteY22" fmla="*/ 262890 h 1276350"/>
                <a:gd name="connsiteX23" fmla="*/ 647700 w 830580"/>
                <a:gd name="connsiteY23" fmla="*/ 125730 h 1276350"/>
                <a:gd name="connsiteX24" fmla="*/ 590550 w 830580"/>
                <a:gd name="connsiteY24" fmla="*/ 3810 h 1276350"/>
                <a:gd name="connsiteX25" fmla="*/ 617220 w 830580"/>
                <a:gd name="connsiteY25" fmla="*/ 0 h 1276350"/>
                <a:gd name="connsiteX26" fmla="*/ 678180 w 830580"/>
                <a:gd name="connsiteY26" fmla="*/ 87630 h 1276350"/>
                <a:gd name="connsiteX27" fmla="*/ 788670 w 830580"/>
                <a:gd name="connsiteY27" fmla="*/ 270510 h 1276350"/>
                <a:gd name="connsiteX28" fmla="*/ 830580 w 830580"/>
                <a:gd name="connsiteY28" fmla="*/ 483870 h 1276350"/>
                <a:gd name="connsiteX29" fmla="*/ 830580 w 830580"/>
                <a:gd name="connsiteY29" fmla="*/ 674370 h 1276350"/>
                <a:gd name="connsiteX30" fmla="*/ 822960 w 830580"/>
                <a:gd name="connsiteY30" fmla="*/ 826770 h 1276350"/>
                <a:gd name="connsiteX31" fmla="*/ 811530 w 830580"/>
                <a:gd name="connsiteY31" fmla="*/ 853440 h 1276350"/>
                <a:gd name="connsiteX32" fmla="*/ 518160 w 830580"/>
                <a:gd name="connsiteY32" fmla="*/ 1097280 h 1276350"/>
                <a:gd name="connsiteX33" fmla="*/ 331470 w 830580"/>
                <a:gd name="connsiteY33" fmla="*/ 1234440 h 1276350"/>
                <a:gd name="connsiteX34" fmla="*/ 240030 w 830580"/>
                <a:gd name="connsiteY34" fmla="*/ 1276350 h 1276350"/>
                <a:gd name="connsiteX35" fmla="*/ 0 w 830580"/>
                <a:gd name="connsiteY35" fmla="*/ 807720 h 1276350"/>
                <a:gd name="connsiteX0" fmla="*/ 0 w 830580"/>
                <a:gd name="connsiteY0" fmla="*/ 807720 h 1276350"/>
                <a:gd name="connsiteX1" fmla="*/ 45720 w 830580"/>
                <a:gd name="connsiteY1" fmla="*/ 842010 h 1276350"/>
                <a:gd name="connsiteX2" fmla="*/ 137160 w 830580"/>
                <a:gd name="connsiteY2" fmla="*/ 830580 h 1276350"/>
                <a:gd name="connsiteX3" fmla="*/ 198120 w 830580"/>
                <a:gd name="connsiteY3" fmla="*/ 678180 h 1276350"/>
                <a:gd name="connsiteX4" fmla="*/ 215949 w 830580"/>
                <a:gd name="connsiteY4" fmla="*/ 704075 h 1276350"/>
                <a:gd name="connsiteX5" fmla="*/ 255022 w 830580"/>
                <a:gd name="connsiteY5" fmla="*/ 719887 h 1276350"/>
                <a:gd name="connsiteX6" fmla="*/ 274320 w 830580"/>
                <a:gd name="connsiteY6" fmla="*/ 655320 h 1276350"/>
                <a:gd name="connsiteX7" fmla="*/ 308610 w 830580"/>
                <a:gd name="connsiteY7" fmla="*/ 541020 h 1276350"/>
                <a:gd name="connsiteX8" fmla="*/ 335280 w 830580"/>
                <a:gd name="connsiteY8" fmla="*/ 518160 h 1276350"/>
                <a:gd name="connsiteX9" fmla="*/ 350520 w 830580"/>
                <a:gd name="connsiteY9" fmla="*/ 609600 h 1276350"/>
                <a:gd name="connsiteX10" fmla="*/ 335280 w 830580"/>
                <a:gd name="connsiteY10" fmla="*/ 685800 h 1276350"/>
                <a:gd name="connsiteX11" fmla="*/ 373380 w 830580"/>
                <a:gd name="connsiteY11" fmla="*/ 670560 h 1276350"/>
                <a:gd name="connsiteX12" fmla="*/ 438150 w 830580"/>
                <a:gd name="connsiteY12" fmla="*/ 483870 h 1276350"/>
                <a:gd name="connsiteX13" fmla="*/ 453390 w 830580"/>
                <a:gd name="connsiteY13" fmla="*/ 361950 h 1276350"/>
                <a:gd name="connsiteX14" fmla="*/ 491490 w 830580"/>
                <a:gd name="connsiteY14" fmla="*/ 502920 h 1276350"/>
                <a:gd name="connsiteX15" fmla="*/ 487680 w 830580"/>
                <a:gd name="connsiteY15" fmla="*/ 563880 h 1276350"/>
                <a:gd name="connsiteX16" fmla="*/ 518160 w 830580"/>
                <a:gd name="connsiteY16" fmla="*/ 582930 h 1276350"/>
                <a:gd name="connsiteX17" fmla="*/ 560070 w 830580"/>
                <a:gd name="connsiteY17" fmla="*/ 464820 h 1276350"/>
                <a:gd name="connsiteX18" fmla="*/ 618052 w 830580"/>
                <a:gd name="connsiteY18" fmla="*/ 279843 h 1276350"/>
                <a:gd name="connsiteX19" fmla="*/ 643890 w 830580"/>
                <a:gd name="connsiteY19" fmla="*/ 384810 h 1276350"/>
                <a:gd name="connsiteX20" fmla="*/ 673416 w 830580"/>
                <a:gd name="connsiteY20" fmla="*/ 430669 h 1276350"/>
                <a:gd name="connsiteX21" fmla="*/ 674370 w 830580"/>
                <a:gd name="connsiteY21" fmla="*/ 262890 h 1276350"/>
                <a:gd name="connsiteX22" fmla="*/ 647700 w 830580"/>
                <a:gd name="connsiteY22" fmla="*/ 125730 h 1276350"/>
                <a:gd name="connsiteX23" fmla="*/ 590550 w 830580"/>
                <a:gd name="connsiteY23" fmla="*/ 3810 h 1276350"/>
                <a:gd name="connsiteX24" fmla="*/ 617220 w 830580"/>
                <a:gd name="connsiteY24" fmla="*/ 0 h 1276350"/>
                <a:gd name="connsiteX25" fmla="*/ 678180 w 830580"/>
                <a:gd name="connsiteY25" fmla="*/ 87630 h 1276350"/>
                <a:gd name="connsiteX26" fmla="*/ 788670 w 830580"/>
                <a:gd name="connsiteY26" fmla="*/ 270510 h 1276350"/>
                <a:gd name="connsiteX27" fmla="*/ 830580 w 830580"/>
                <a:gd name="connsiteY27" fmla="*/ 483870 h 1276350"/>
                <a:gd name="connsiteX28" fmla="*/ 830580 w 830580"/>
                <a:gd name="connsiteY28" fmla="*/ 674370 h 1276350"/>
                <a:gd name="connsiteX29" fmla="*/ 822960 w 830580"/>
                <a:gd name="connsiteY29" fmla="*/ 826770 h 1276350"/>
                <a:gd name="connsiteX30" fmla="*/ 811530 w 830580"/>
                <a:gd name="connsiteY30" fmla="*/ 853440 h 1276350"/>
                <a:gd name="connsiteX31" fmla="*/ 518160 w 830580"/>
                <a:gd name="connsiteY31" fmla="*/ 1097280 h 1276350"/>
                <a:gd name="connsiteX32" fmla="*/ 331470 w 830580"/>
                <a:gd name="connsiteY32" fmla="*/ 1234440 h 1276350"/>
                <a:gd name="connsiteX33" fmla="*/ 240030 w 830580"/>
                <a:gd name="connsiteY33" fmla="*/ 1276350 h 1276350"/>
                <a:gd name="connsiteX34" fmla="*/ 0 w 830580"/>
                <a:gd name="connsiteY34" fmla="*/ 807720 h 1276350"/>
                <a:gd name="connsiteX0" fmla="*/ 0 w 830580"/>
                <a:gd name="connsiteY0" fmla="*/ 807720 h 1276350"/>
                <a:gd name="connsiteX1" fmla="*/ 45720 w 830580"/>
                <a:gd name="connsiteY1" fmla="*/ 842010 h 1276350"/>
                <a:gd name="connsiteX2" fmla="*/ 137160 w 830580"/>
                <a:gd name="connsiteY2" fmla="*/ 830580 h 1276350"/>
                <a:gd name="connsiteX3" fmla="*/ 198120 w 830580"/>
                <a:gd name="connsiteY3" fmla="*/ 678180 h 1276350"/>
                <a:gd name="connsiteX4" fmla="*/ 215949 w 830580"/>
                <a:gd name="connsiteY4" fmla="*/ 704075 h 1276350"/>
                <a:gd name="connsiteX5" fmla="*/ 255022 w 830580"/>
                <a:gd name="connsiteY5" fmla="*/ 719887 h 1276350"/>
                <a:gd name="connsiteX6" fmla="*/ 274320 w 830580"/>
                <a:gd name="connsiteY6" fmla="*/ 655320 h 1276350"/>
                <a:gd name="connsiteX7" fmla="*/ 308610 w 830580"/>
                <a:gd name="connsiteY7" fmla="*/ 541020 h 1276350"/>
                <a:gd name="connsiteX8" fmla="*/ 335280 w 830580"/>
                <a:gd name="connsiteY8" fmla="*/ 518160 h 1276350"/>
                <a:gd name="connsiteX9" fmla="*/ 350520 w 830580"/>
                <a:gd name="connsiteY9" fmla="*/ 609600 h 1276350"/>
                <a:gd name="connsiteX10" fmla="*/ 335280 w 830580"/>
                <a:gd name="connsiteY10" fmla="*/ 685800 h 1276350"/>
                <a:gd name="connsiteX11" fmla="*/ 373380 w 830580"/>
                <a:gd name="connsiteY11" fmla="*/ 670560 h 1276350"/>
                <a:gd name="connsiteX12" fmla="*/ 438150 w 830580"/>
                <a:gd name="connsiteY12" fmla="*/ 483870 h 1276350"/>
                <a:gd name="connsiteX13" fmla="*/ 453390 w 830580"/>
                <a:gd name="connsiteY13" fmla="*/ 361950 h 1276350"/>
                <a:gd name="connsiteX14" fmla="*/ 491490 w 830580"/>
                <a:gd name="connsiteY14" fmla="*/ 502920 h 1276350"/>
                <a:gd name="connsiteX15" fmla="*/ 487680 w 830580"/>
                <a:gd name="connsiteY15" fmla="*/ 563880 h 1276350"/>
                <a:gd name="connsiteX16" fmla="*/ 518160 w 830580"/>
                <a:gd name="connsiteY16" fmla="*/ 582930 h 1276350"/>
                <a:gd name="connsiteX17" fmla="*/ 560070 w 830580"/>
                <a:gd name="connsiteY17" fmla="*/ 464820 h 1276350"/>
                <a:gd name="connsiteX18" fmla="*/ 618052 w 830580"/>
                <a:gd name="connsiteY18" fmla="*/ 279843 h 1276350"/>
                <a:gd name="connsiteX19" fmla="*/ 643890 w 830580"/>
                <a:gd name="connsiteY19" fmla="*/ 384810 h 1276350"/>
                <a:gd name="connsiteX20" fmla="*/ 674370 w 830580"/>
                <a:gd name="connsiteY20" fmla="*/ 262890 h 1276350"/>
                <a:gd name="connsiteX21" fmla="*/ 647700 w 830580"/>
                <a:gd name="connsiteY21" fmla="*/ 125730 h 1276350"/>
                <a:gd name="connsiteX22" fmla="*/ 590550 w 830580"/>
                <a:gd name="connsiteY22" fmla="*/ 3810 h 1276350"/>
                <a:gd name="connsiteX23" fmla="*/ 617220 w 830580"/>
                <a:gd name="connsiteY23" fmla="*/ 0 h 1276350"/>
                <a:gd name="connsiteX24" fmla="*/ 678180 w 830580"/>
                <a:gd name="connsiteY24" fmla="*/ 87630 h 1276350"/>
                <a:gd name="connsiteX25" fmla="*/ 788670 w 830580"/>
                <a:gd name="connsiteY25" fmla="*/ 270510 h 1276350"/>
                <a:gd name="connsiteX26" fmla="*/ 830580 w 830580"/>
                <a:gd name="connsiteY26" fmla="*/ 483870 h 1276350"/>
                <a:gd name="connsiteX27" fmla="*/ 830580 w 830580"/>
                <a:gd name="connsiteY27" fmla="*/ 674370 h 1276350"/>
                <a:gd name="connsiteX28" fmla="*/ 822960 w 830580"/>
                <a:gd name="connsiteY28" fmla="*/ 826770 h 1276350"/>
                <a:gd name="connsiteX29" fmla="*/ 811530 w 830580"/>
                <a:gd name="connsiteY29" fmla="*/ 853440 h 1276350"/>
                <a:gd name="connsiteX30" fmla="*/ 518160 w 830580"/>
                <a:gd name="connsiteY30" fmla="*/ 1097280 h 1276350"/>
                <a:gd name="connsiteX31" fmla="*/ 331470 w 830580"/>
                <a:gd name="connsiteY31" fmla="*/ 1234440 h 1276350"/>
                <a:gd name="connsiteX32" fmla="*/ 240030 w 830580"/>
                <a:gd name="connsiteY32" fmla="*/ 1276350 h 1276350"/>
                <a:gd name="connsiteX33" fmla="*/ 0 w 830580"/>
                <a:gd name="connsiteY33" fmla="*/ 807720 h 12763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</a:cxnLst>
              <a:rect l="l" t="t" r="r" b="b"/>
              <a:pathLst>
                <a:path w="830580" h="1276350">
                  <a:moveTo>
                    <a:pt x="0" y="807720"/>
                  </a:moveTo>
                  <a:lnTo>
                    <a:pt x="45720" y="842010"/>
                  </a:lnTo>
                  <a:lnTo>
                    <a:pt x="137160" y="830580"/>
                  </a:lnTo>
                  <a:lnTo>
                    <a:pt x="198120" y="678180"/>
                  </a:lnTo>
                  <a:lnTo>
                    <a:pt x="215949" y="704075"/>
                  </a:lnTo>
                  <a:lnTo>
                    <a:pt x="255022" y="719887"/>
                  </a:lnTo>
                  <a:lnTo>
                    <a:pt x="274320" y="655320"/>
                  </a:lnTo>
                  <a:lnTo>
                    <a:pt x="308610" y="541020"/>
                  </a:lnTo>
                  <a:lnTo>
                    <a:pt x="335280" y="518160"/>
                  </a:lnTo>
                  <a:lnTo>
                    <a:pt x="350520" y="609600"/>
                  </a:lnTo>
                  <a:lnTo>
                    <a:pt x="335280" y="685800"/>
                  </a:lnTo>
                  <a:lnTo>
                    <a:pt x="373380" y="670560"/>
                  </a:lnTo>
                  <a:lnTo>
                    <a:pt x="438150" y="483870"/>
                  </a:lnTo>
                  <a:lnTo>
                    <a:pt x="453390" y="361950"/>
                  </a:lnTo>
                  <a:lnTo>
                    <a:pt x="491490" y="502920"/>
                  </a:lnTo>
                  <a:lnTo>
                    <a:pt x="487680" y="563880"/>
                  </a:lnTo>
                  <a:lnTo>
                    <a:pt x="518160" y="582930"/>
                  </a:lnTo>
                  <a:lnTo>
                    <a:pt x="560070" y="464820"/>
                  </a:lnTo>
                  <a:lnTo>
                    <a:pt x="618052" y="279843"/>
                  </a:lnTo>
                  <a:lnTo>
                    <a:pt x="643890" y="384810"/>
                  </a:lnTo>
                  <a:lnTo>
                    <a:pt x="674370" y="262890"/>
                  </a:lnTo>
                  <a:lnTo>
                    <a:pt x="647700" y="125730"/>
                  </a:lnTo>
                  <a:lnTo>
                    <a:pt x="590550" y="3810"/>
                  </a:lnTo>
                  <a:lnTo>
                    <a:pt x="617220" y="0"/>
                  </a:lnTo>
                  <a:lnTo>
                    <a:pt x="678180" y="87630"/>
                  </a:lnTo>
                  <a:lnTo>
                    <a:pt x="788670" y="270510"/>
                  </a:lnTo>
                  <a:lnTo>
                    <a:pt x="830580" y="483870"/>
                  </a:lnTo>
                  <a:lnTo>
                    <a:pt x="830580" y="674370"/>
                  </a:lnTo>
                  <a:lnTo>
                    <a:pt x="822960" y="826770"/>
                  </a:lnTo>
                  <a:lnTo>
                    <a:pt x="811530" y="853440"/>
                  </a:lnTo>
                  <a:lnTo>
                    <a:pt x="518160" y="1097280"/>
                  </a:lnTo>
                  <a:lnTo>
                    <a:pt x="331470" y="1234440"/>
                  </a:lnTo>
                  <a:lnTo>
                    <a:pt x="240030" y="1276350"/>
                  </a:lnTo>
                  <a:lnTo>
                    <a:pt x="0" y="807720"/>
                  </a:lnTo>
                  <a:close/>
                </a:path>
              </a:pathLst>
            </a:custGeom>
            <a:solidFill>
              <a:sysClr val="windowText" lastClr="000000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2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33" name="Oval 32">
              <a:extLst>
                <a:ext uri="{FF2B5EF4-FFF2-40B4-BE49-F238E27FC236}">
                  <a16:creationId xmlns:a16="http://schemas.microsoft.com/office/drawing/2014/main" id="{C99A93CF-EB85-517B-EF18-E7006271780D}"/>
                </a:ext>
              </a:extLst>
            </xdr:cNvPr>
            <xdr:cNvSpPr/>
          </xdr:nvSpPr>
          <xdr:spPr>
            <a:xfrm rot="21465783">
              <a:off x="7924352" y="1353109"/>
              <a:ext cx="639286" cy="639285"/>
            </a:xfrm>
            <a:prstGeom prst="ellipse">
              <a:avLst/>
            </a:prstGeom>
            <a:solidFill>
              <a:sysClr val="window" lastClr="FFFFFF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2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34" name="Freeform 32">
              <a:extLst>
                <a:ext uri="{FF2B5EF4-FFF2-40B4-BE49-F238E27FC236}">
                  <a16:creationId xmlns:a16="http://schemas.microsoft.com/office/drawing/2014/main" id="{4CD9A96E-0D89-71BE-EF1B-BDB1C302CE34}"/>
                </a:ext>
              </a:extLst>
            </xdr:cNvPr>
            <xdr:cNvSpPr/>
          </xdr:nvSpPr>
          <xdr:spPr>
            <a:xfrm rot="21465783">
              <a:off x="6645667" y="2399450"/>
              <a:ext cx="2054060" cy="3366798"/>
            </a:xfrm>
            <a:custGeom>
              <a:avLst/>
              <a:gdLst>
                <a:gd name="connsiteX0" fmla="*/ 0 w 675640"/>
                <a:gd name="connsiteY0" fmla="*/ 0 h 1107440"/>
                <a:gd name="connsiteX1" fmla="*/ 91440 w 675640"/>
                <a:gd name="connsiteY1" fmla="*/ 355600 h 1107440"/>
                <a:gd name="connsiteX2" fmla="*/ 492760 w 675640"/>
                <a:gd name="connsiteY2" fmla="*/ 1107440 h 1107440"/>
                <a:gd name="connsiteX3" fmla="*/ 675640 w 675640"/>
                <a:gd name="connsiteY3" fmla="*/ 894080 h 1107440"/>
                <a:gd name="connsiteX4" fmla="*/ 304800 w 675640"/>
                <a:gd name="connsiteY4" fmla="*/ 71120 h 1107440"/>
                <a:gd name="connsiteX5" fmla="*/ 0 w 675640"/>
                <a:gd name="connsiteY5" fmla="*/ 0 h 11074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75640" h="1107440">
                  <a:moveTo>
                    <a:pt x="0" y="0"/>
                  </a:moveTo>
                  <a:lnTo>
                    <a:pt x="91440" y="355600"/>
                  </a:lnTo>
                  <a:lnTo>
                    <a:pt x="492760" y="1107440"/>
                  </a:lnTo>
                  <a:lnTo>
                    <a:pt x="675640" y="894080"/>
                  </a:lnTo>
                  <a:lnTo>
                    <a:pt x="304800" y="7112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ysClr val="windowText" lastClr="000000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2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35" name="Freeform 33">
              <a:extLst>
                <a:ext uri="{FF2B5EF4-FFF2-40B4-BE49-F238E27FC236}">
                  <a16:creationId xmlns:a16="http://schemas.microsoft.com/office/drawing/2014/main" id="{CF5DD853-34B5-E5FA-E031-5907C32E1A50}"/>
                </a:ext>
              </a:extLst>
            </xdr:cNvPr>
            <xdr:cNvSpPr/>
          </xdr:nvSpPr>
          <xdr:spPr>
            <a:xfrm rot="13500000">
              <a:off x="8867320" y="1800576"/>
              <a:ext cx="410588" cy="1576487"/>
            </a:xfrm>
            <a:custGeom>
              <a:avLst/>
              <a:gdLst>
                <a:gd name="connsiteX0" fmla="*/ 0 w 328246"/>
                <a:gd name="connsiteY0" fmla="*/ 105507 h 1242646"/>
                <a:gd name="connsiteX1" fmla="*/ 181707 w 328246"/>
                <a:gd name="connsiteY1" fmla="*/ 35169 h 1242646"/>
                <a:gd name="connsiteX2" fmla="*/ 178777 w 328246"/>
                <a:gd name="connsiteY2" fmla="*/ 13188 h 1242646"/>
                <a:gd name="connsiteX3" fmla="*/ 284284 w 328246"/>
                <a:gd name="connsiteY3" fmla="*/ 0 h 1242646"/>
                <a:gd name="connsiteX4" fmla="*/ 328246 w 328246"/>
                <a:gd name="connsiteY4" fmla="*/ 1239715 h 1242646"/>
                <a:gd name="connsiteX5" fmla="*/ 228600 w 328246"/>
                <a:gd name="connsiteY5" fmla="*/ 1242646 h 1242646"/>
                <a:gd name="connsiteX6" fmla="*/ 224204 w 328246"/>
                <a:gd name="connsiteY6" fmla="*/ 1211873 h 1242646"/>
                <a:gd name="connsiteX7" fmla="*/ 42496 w 328246"/>
                <a:gd name="connsiteY7" fmla="*/ 1151792 h 1242646"/>
                <a:gd name="connsiteX8" fmla="*/ 45427 w 328246"/>
                <a:gd name="connsiteY8" fmla="*/ 1090246 h 1242646"/>
                <a:gd name="connsiteX9" fmla="*/ 209550 w 328246"/>
                <a:gd name="connsiteY9" fmla="*/ 1016976 h 1242646"/>
                <a:gd name="connsiteX10" fmla="*/ 209550 w 328246"/>
                <a:gd name="connsiteY10" fmla="*/ 965688 h 1242646"/>
                <a:gd name="connsiteX11" fmla="*/ 33704 w 328246"/>
                <a:gd name="connsiteY11" fmla="*/ 902676 h 1242646"/>
                <a:gd name="connsiteX12" fmla="*/ 33704 w 328246"/>
                <a:gd name="connsiteY12" fmla="*/ 842596 h 1242646"/>
                <a:gd name="connsiteX13" fmla="*/ 209550 w 328246"/>
                <a:gd name="connsiteY13" fmla="*/ 772257 h 1242646"/>
                <a:gd name="connsiteX14" fmla="*/ 203688 w 328246"/>
                <a:gd name="connsiteY14" fmla="*/ 720969 h 1242646"/>
                <a:gd name="connsiteX15" fmla="*/ 24911 w 328246"/>
                <a:gd name="connsiteY15" fmla="*/ 650630 h 1242646"/>
                <a:gd name="connsiteX16" fmla="*/ 23446 w 328246"/>
                <a:gd name="connsiteY16" fmla="*/ 593480 h 1242646"/>
                <a:gd name="connsiteX17" fmla="*/ 196361 w 328246"/>
                <a:gd name="connsiteY17" fmla="*/ 520211 h 1242646"/>
                <a:gd name="connsiteX18" fmla="*/ 199292 w 328246"/>
                <a:gd name="connsiteY18" fmla="*/ 474784 h 1242646"/>
                <a:gd name="connsiteX19" fmla="*/ 16119 w 328246"/>
                <a:gd name="connsiteY19" fmla="*/ 410307 h 1242646"/>
                <a:gd name="connsiteX20" fmla="*/ 19050 w 328246"/>
                <a:gd name="connsiteY20" fmla="*/ 353157 h 1242646"/>
                <a:gd name="connsiteX21" fmla="*/ 187569 w 328246"/>
                <a:gd name="connsiteY21" fmla="*/ 281353 h 1242646"/>
                <a:gd name="connsiteX22" fmla="*/ 183173 w 328246"/>
                <a:gd name="connsiteY22" fmla="*/ 225669 h 1242646"/>
                <a:gd name="connsiteX23" fmla="*/ 7327 w 328246"/>
                <a:gd name="connsiteY23" fmla="*/ 161192 h 1242646"/>
                <a:gd name="connsiteX24" fmla="*/ 0 w 328246"/>
                <a:gd name="connsiteY24" fmla="*/ 105507 h 1242646"/>
                <a:gd name="connsiteX0" fmla="*/ 0 w 323850"/>
                <a:gd name="connsiteY0" fmla="*/ 105507 h 1242646"/>
                <a:gd name="connsiteX1" fmla="*/ 177311 w 323850"/>
                <a:gd name="connsiteY1" fmla="*/ 35169 h 1242646"/>
                <a:gd name="connsiteX2" fmla="*/ 174381 w 323850"/>
                <a:gd name="connsiteY2" fmla="*/ 13188 h 1242646"/>
                <a:gd name="connsiteX3" fmla="*/ 279888 w 323850"/>
                <a:gd name="connsiteY3" fmla="*/ 0 h 1242646"/>
                <a:gd name="connsiteX4" fmla="*/ 323850 w 323850"/>
                <a:gd name="connsiteY4" fmla="*/ 1239715 h 1242646"/>
                <a:gd name="connsiteX5" fmla="*/ 224204 w 323850"/>
                <a:gd name="connsiteY5" fmla="*/ 1242646 h 1242646"/>
                <a:gd name="connsiteX6" fmla="*/ 219808 w 323850"/>
                <a:gd name="connsiteY6" fmla="*/ 1211873 h 1242646"/>
                <a:gd name="connsiteX7" fmla="*/ 38100 w 323850"/>
                <a:gd name="connsiteY7" fmla="*/ 1151792 h 1242646"/>
                <a:gd name="connsiteX8" fmla="*/ 41031 w 323850"/>
                <a:gd name="connsiteY8" fmla="*/ 1090246 h 1242646"/>
                <a:gd name="connsiteX9" fmla="*/ 205154 w 323850"/>
                <a:gd name="connsiteY9" fmla="*/ 1016976 h 1242646"/>
                <a:gd name="connsiteX10" fmla="*/ 205154 w 323850"/>
                <a:gd name="connsiteY10" fmla="*/ 965688 h 1242646"/>
                <a:gd name="connsiteX11" fmla="*/ 29308 w 323850"/>
                <a:gd name="connsiteY11" fmla="*/ 902676 h 1242646"/>
                <a:gd name="connsiteX12" fmla="*/ 29308 w 323850"/>
                <a:gd name="connsiteY12" fmla="*/ 842596 h 1242646"/>
                <a:gd name="connsiteX13" fmla="*/ 205154 w 323850"/>
                <a:gd name="connsiteY13" fmla="*/ 772257 h 1242646"/>
                <a:gd name="connsiteX14" fmla="*/ 199292 w 323850"/>
                <a:gd name="connsiteY14" fmla="*/ 720969 h 1242646"/>
                <a:gd name="connsiteX15" fmla="*/ 20515 w 323850"/>
                <a:gd name="connsiteY15" fmla="*/ 650630 h 1242646"/>
                <a:gd name="connsiteX16" fmla="*/ 19050 w 323850"/>
                <a:gd name="connsiteY16" fmla="*/ 593480 h 1242646"/>
                <a:gd name="connsiteX17" fmla="*/ 191965 w 323850"/>
                <a:gd name="connsiteY17" fmla="*/ 520211 h 1242646"/>
                <a:gd name="connsiteX18" fmla="*/ 194896 w 323850"/>
                <a:gd name="connsiteY18" fmla="*/ 474784 h 1242646"/>
                <a:gd name="connsiteX19" fmla="*/ 11723 w 323850"/>
                <a:gd name="connsiteY19" fmla="*/ 410307 h 1242646"/>
                <a:gd name="connsiteX20" fmla="*/ 14654 w 323850"/>
                <a:gd name="connsiteY20" fmla="*/ 353157 h 1242646"/>
                <a:gd name="connsiteX21" fmla="*/ 183173 w 323850"/>
                <a:gd name="connsiteY21" fmla="*/ 281353 h 1242646"/>
                <a:gd name="connsiteX22" fmla="*/ 178777 w 323850"/>
                <a:gd name="connsiteY22" fmla="*/ 225669 h 1242646"/>
                <a:gd name="connsiteX23" fmla="*/ 2931 w 323850"/>
                <a:gd name="connsiteY23" fmla="*/ 161192 h 1242646"/>
                <a:gd name="connsiteX24" fmla="*/ 0 w 323850"/>
                <a:gd name="connsiteY24" fmla="*/ 105507 h 12426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</a:cxnLst>
              <a:rect l="l" t="t" r="r" b="b"/>
              <a:pathLst>
                <a:path w="323850" h="1242646">
                  <a:moveTo>
                    <a:pt x="0" y="105507"/>
                  </a:moveTo>
                  <a:lnTo>
                    <a:pt x="177311" y="35169"/>
                  </a:lnTo>
                  <a:lnTo>
                    <a:pt x="174381" y="13188"/>
                  </a:lnTo>
                  <a:lnTo>
                    <a:pt x="279888" y="0"/>
                  </a:lnTo>
                  <a:lnTo>
                    <a:pt x="323850" y="1239715"/>
                  </a:lnTo>
                  <a:lnTo>
                    <a:pt x="224204" y="1242646"/>
                  </a:lnTo>
                  <a:lnTo>
                    <a:pt x="219808" y="1211873"/>
                  </a:lnTo>
                  <a:lnTo>
                    <a:pt x="38100" y="1151792"/>
                  </a:lnTo>
                  <a:lnTo>
                    <a:pt x="41031" y="1090246"/>
                  </a:lnTo>
                  <a:lnTo>
                    <a:pt x="205154" y="1016976"/>
                  </a:lnTo>
                  <a:lnTo>
                    <a:pt x="205154" y="965688"/>
                  </a:lnTo>
                  <a:lnTo>
                    <a:pt x="29308" y="902676"/>
                  </a:lnTo>
                  <a:lnTo>
                    <a:pt x="29308" y="842596"/>
                  </a:lnTo>
                  <a:lnTo>
                    <a:pt x="205154" y="772257"/>
                  </a:lnTo>
                  <a:lnTo>
                    <a:pt x="199292" y="720969"/>
                  </a:lnTo>
                  <a:lnTo>
                    <a:pt x="20515" y="650630"/>
                  </a:lnTo>
                  <a:cubicBezTo>
                    <a:pt x="20027" y="631580"/>
                    <a:pt x="19538" y="612530"/>
                    <a:pt x="19050" y="593480"/>
                  </a:cubicBezTo>
                  <a:lnTo>
                    <a:pt x="191965" y="520211"/>
                  </a:lnTo>
                  <a:lnTo>
                    <a:pt x="194896" y="474784"/>
                  </a:lnTo>
                  <a:lnTo>
                    <a:pt x="11723" y="410307"/>
                  </a:lnTo>
                  <a:lnTo>
                    <a:pt x="14654" y="353157"/>
                  </a:lnTo>
                  <a:lnTo>
                    <a:pt x="183173" y="281353"/>
                  </a:lnTo>
                  <a:lnTo>
                    <a:pt x="178777" y="225669"/>
                  </a:lnTo>
                  <a:lnTo>
                    <a:pt x="2931" y="161192"/>
                  </a:lnTo>
                  <a:cubicBezTo>
                    <a:pt x="2442" y="141165"/>
                    <a:pt x="6350" y="121138"/>
                    <a:pt x="0" y="105507"/>
                  </a:cubicBezTo>
                  <a:close/>
                </a:path>
              </a:pathLst>
            </a:custGeom>
            <a:solidFill>
              <a:sysClr val="windowText" lastClr="000000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36" name="Freeform 34">
              <a:extLst>
                <a:ext uri="{FF2B5EF4-FFF2-40B4-BE49-F238E27FC236}">
                  <a16:creationId xmlns:a16="http://schemas.microsoft.com/office/drawing/2014/main" id="{3A69AD18-081B-4EE6-3713-1EA6A6157961}"/>
                </a:ext>
              </a:extLst>
            </xdr:cNvPr>
            <xdr:cNvSpPr/>
          </xdr:nvSpPr>
          <xdr:spPr>
            <a:xfrm rot="19315365">
              <a:off x="8032446" y="3072880"/>
              <a:ext cx="709395" cy="1420300"/>
            </a:xfrm>
            <a:custGeom>
              <a:avLst/>
              <a:gdLst>
                <a:gd name="connsiteX0" fmla="*/ 0 w 116840"/>
                <a:gd name="connsiteY0" fmla="*/ 71120 h 243840"/>
                <a:gd name="connsiteX1" fmla="*/ 76200 w 116840"/>
                <a:gd name="connsiteY1" fmla="*/ 0 h 243840"/>
                <a:gd name="connsiteX2" fmla="*/ 111760 w 116840"/>
                <a:gd name="connsiteY2" fmla="*/ 71120 h 243840"/>
                <a:gd name="connsiteX3" fmla="*/ 116840 w 116840"/>
                <a:gd name="connsiteY3" fmla="*/ 243840 h 243840"/>
                <a:gd name="connsiteX4" fmla="*/ 35560 w 116840"/>
                <a:gd name="connsiteY4" fmla="*/ 243840 h 243840"/>
                <a:gd name="connsiteX5" fmla="*/ 0 w 116840"/>
                <a:gd name="connsiteY5" fmla="*/ 71120 h 2438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16840" h="243840">
                  <a:moveTo>
                    <a:pt x="0" y="71120"/>
                  </a:moveTo>
                  <a:lnTo>
                    <a:pt x="76200" y="0"/>
                  </a:lnTo>
                  <a:lnTo>
                    <a:pt x="111760" y="71120"/>
                  </a:lnTo>
                  <a:lnTo>
                    <a:pt x="116840" y="243840"/>
                  </a:lnTo>
                  <a:lnTo>
                    <a:pt x="35560" y="243840"/>
                  </a:lnTo>
                  <a:lnTo>
                    <a:pt x="0" y="71120"/>
                  </a:lnTo>
                  <a:close/>
                </a:path>
              </a:pathLst>
            </a:custGeom>
            <a:solidFill>
              <a:sysClr val="windowText" lastClr="000000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2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37" name="Freeform 35">
              <a:extLst>
                <a:ext uri="{FF2B5EF4-FFF2-40B4-BE49-F238E27FC236}">
                  <a16:creationId xmlns:a16="http://schemas.microsoft.com/office/drawing/2014/main" id="{AEF86946-0068-D325-0109-03F5DAE6483B}"/>
                </a:ext>
              </a:extLst>
            </xdr:cNvPr>
            <xdr:cNvSpPr/>
          </xdr:nvSpPr>
          <xdr:spPr>
            <a:xfrm rot="21465783">
              <a:off x="3615467" y="3444869"/>
              <a:ext cx="5648606" cy="2672174"/>
            </a:xfrm>
            <a:custGeom>
              <a:avLst/>
              <a:gdLst>
                <a:gd name="connsiteX0" fmla="*/ 26670 w 1767840"/>
                <a:gd name="connsiteY0" fmla="*/ 0 h 807720"/>
                <a:gd name="connsiteX1" fmla="*/ 720090 w 1767840"/>
                <a:gd name="connsiteY1" fmla="*/ 426720 h 807720"/>
                <a:gd name="connsiteX2" fmla="*/ 1272540 w 1767840"/>
                <a:gd name="connsiteY2" fmla="*/ 720090 h 807720"/>
                <a:gd name="connsiteX3" fmla="*/ 1394460 w 1767840"/>
                <a:gd name="connsiteY3" fmla="*/ 693420 h 807720"/>
                <a:gd name="connsiteX4" fmla="*/ 1360170 w 1767840"/>
                <a:gd name="connsiteY4" fmla="*/ 510540 h 807720"/>
                <a:gd name="connsiteX5" fmla="*/ 1398270 w 1767840"/>
                <a:gd name="connsiteY5" fmla="*/ 121920 h 807720"/>
                <a:gd name="connsiteX6" fmla="*/ 1543050 w 1767840"/>
                <a:gd name="connsiteY6" fmla="*/ 201930 h 807720"/>
                <a:gd name="connsiteX7" fmla="*/ 1767840 w 1767840"/>
                <a:gd name="connsiteY7" fmla="*/ 579120 h 807720"/>
                <a:gd name="connsiteX8" fmla="*/ 1741170 w 1767840"/>
                <a:gd name="connsiteY8" fmla="*/ 617220 h 807720"/>
                <a:gd name="connsiteX9" fmla="*/ 1508760 w 1767840"/>
                <a:gd name="connsiteY9" fmla="*/ 739140 h 807720"/>
                <a:gd name="connsiteX10" fmla="*/ 1268730 w 1767840"/>
                <a:gd name="connsiteY10" fmla="*/ 807720 h 807720"/>
                <a:gd name="connsiteX11" fmla="*/ 693420 w 1767840"/>
                <a:gd name="connsiteY11" fmla="*/ 502920 h 807720"/>
                <a:gd name="connsiteX12" fmla="*/ 198120 w 1767840"/>
                <a:gd name="connsiteY12" fmla="*/ 182880 h 807720"/>
                <a:gd name="connsiteX13" fmla="*/ 0 w 1767840"/>
                <a:gd name="connsiteY13" fmla="*/ 57150 h 807720"/>
                <a:gd name="connsiteX14" fmla="*/ 26670 w 1767840"/>
                <a:gd name="connsiteY14" fmla="*/ 0 h 807720"/>
                <a:gd name="connsiteX0" fmla="*/ 26670 w 1767840"/>
                <a:gd name="connsiteY0" fmla="*/ 0 h 807720"/>
                <a:gd name="connsiteX1" fmla="*/ 720090 w 1767840"/>
                <a:gd name="connsiteY1" fmla="*/ 426720 h 807720"/>
                <a:gd name="connsiteX2" fmla="*/ 1273672 w 1767840"/>
                <a:gd name="connsiteY2" fmla="*/ 691077 h 807720"/>
                <a:gd name="connsiteX3" fmla="*/ 1394460 w 1767840"/>
                <a:gd name="connsiteY3" fmla="*/ 693420 h 807720"/>
                <a:gd name="connsiteX4" fmla="*/ 1360170 w 1767840"/>
                <a:gd name="connsiteY4" fmla="*/ 510540 h 807720"/>
                <a:gd name="connsiteX5" fmla="*/ 1398270 w 1767840"/>
                <a:gd name="connsiteY5" fmla="*/ 121920 h 807720"/>
                <a:gd name="connsiteX6" fmla="*/ 1543050 w 1767840"/>
                <a:gd name="connsiteY6" fmla="*/ 201930 h 807720"/>
                <a:gd name="connsiteX7" fmla="*/ 1767840 w 1767840"/>
                <a:gd name="connsiteY7" fmla="*/ 579120 h 807720"/>
                <a:gd name="connsiteX8" fmla="*/ 1741170 w 1767840"/>
                <a:gd name="connsiteY8" fmla="*/ 617220 h 807720"/>
                <a:gd name="connsiteX9" fmla="*/ 1508760 w 1767840"/>
                <a:gd name="connsiteY9" fmla="*/ 739140 h 807720"/>
                <a:gd name="connsiteX10" fmla="*/ 1268730 w 1767840"/>
                <a:gd name="connsiteY10" fmla="*/ 807720 h 807720"/>
                <a:gd name="connsiteX11" fmla="*/ 693420 w 1767840"/>
                <a:gd name="connsiteY11" fmla="*/ 502920 h 807720"/>
                <a:gd name="connsiteX12" fmla="*/ 198120 w 1767840"/>
                <a:gd name="connsiteY12" fmla="*/ 182880 h 807720"/>
                <a:gd name="connsiteX13" fmla="*/ 0 w 1767840"/>
                <a:gd name="connsiteY13" fmla="*/ 57150 h 807720"/>
                <a:gd name="connsiteX14" fmla="*/ 26670 w 1767840"/>
                <a:gd name="connsiteY14" fmla="*/ 0 h 807720"/>
                <a:gd name="connsiteX0" fmla="*/ 26670 w 1767840"/>
                <a:gd name="connsiteY0" fmla="*/ 0 h 807720"/>
                <a:gd name="connsiteX1" fmla="*/ 720090 w 1767840"/>
                <a:gd name="connsiteY1" fmla="*/ 426720 h 807720"/>
                <a:gd name="connsiteX2" fmla="*/ 1273672 w 1767840"/>
                <a:gd name="connsiteY2" fmla="*/ 691077 h 807720"/>
                <a:gd name="connsiteX3" fmla="*/ 1396536 w 1767840"/>
                <a:gd name="connsiteY3" fmla="*/ 640237 h 807720"/>
                <a:gd name="connsiteX4" fmla="*/ 1360170 w 1767840"/>
                <a:gd name="connsiteY4" fmla="*/ 510540 h 807720"/>
                <a:gd name="connsiteX5" fmla="*/ 1398270 w 1767840"/>
                <a:gd name="connsiteY5" fmla="*/ 121920 h 807720"/>
                <a:gd name="connsiteX6" fmla="*/ 1543050 w 1767840"/>
                <a:gd name="connsiteY6" fmla="*/ 201930 h 807720"/>
                <a:gd name="connsiteX7" fmla="*/ 1767840 w 1767840"/>
                <a:gd name="connsiteY7" fmla="*/ 579120 h 807720"/>
                <a:gd name="connsiteX8" fmla="*/ 1741170 w 1767840"/>
                <a:gd name="connsiteY8" fmla="*/ 617220 h 807720"/>
                <a:gd name="connsiteX9" fmla="*/ 1508760 w 1767840"/>
                <a:gd name="connsiteY9" fmla="*/ 739140 h 807720"/>
                <a:gd name="connsiteX10" fmla="*/ 1268730 w 1767840"/>
                <a:gd name="connsiteY10" fmla="*/ 807720 h 807720"/>
                <a:gd name="connsiteX11" fmla="*/ 693420 w 1767840"/>
                <a:gd name="connsiteY11" fmla="*/ 502920 h 807720"/>
                <a:gd name="connsiteX12" fmla="*/ 198120 w 1767840"/>
                <a:gd name="connsiteY12" fmla="*/ 182880 h 807720"/>
                <a:gd name="connsiteX13" fmla="*/ 0 w 1767840"/>
                <a:gd name="connsiteY13" fmla="*/ 57150 h 807720"/>
                <a:gd name="connsiteX14" fmla="*/ 26670 w 1767840"/>
                <a:gd name="connsiteY14" fmla="*/ 0 h 807720"/>
                <a:gd name="connsiteX0" fmla="*/ 26670 w 1767840"/>
                <a:gd name="connsiteY0" fmla="*/ 0 h 807720"/>
                <a:gd name="connsiteX1" fmla="*/ 720090 w 1767840"/>
                <a:gd name="connsiteY1" fmla="*/ 426720 h 807720"/>
                <a:gd name="connsiteX2" fmla="*/ 1272942 w 1767840"/>
                <a:gd name="connsiteY2" fmla="*/ 709128 h 807720"/>
                <a:gd name="connsiteX3" fmla="*/ 1396536 w 1767840"/>
                <a:gd name="connsiteY3" fmla="*/ 640237 h 807720"/>
                <a:gd name="connsiteX4" fmla="*/ 1360170 w 1767840"/>
                <a:gd name="connsiteY4" fmla="*/ 510540 h 807720"/>
                <a:gd name="connsiteX5" fmla="*/ 1398270 w 1767840"/>
                <a:gd name="connsiteY5" fmla="*/ 121920 h 807720"/>
                <a:gd name="connsiteX6" fmla="*/ 1543050 w 1767840"/>
                <a:gd name="connsiteY6" fmla="*/ 201930 h 807720"/>
                <a:gd name="connsiteX7" fmla="*/ 1767840 w 1767840"/>
                <a:gd name="connsiteY7" fmla="*/ 579120 h 807720"/>
                <a:gd name="connsiteX8" fmla="*/ 1741170 w 1767840"/>
                <a:gd name="connsiteY8" fmla="*/ 617220 h 807720"/>
                <a:gd name="connsiteX9" fmla="*/ 1508760 w 1767840"/>
                <a:gd name="connsiteY9" fmla="*/ 739140 h 807720"/>
                <a:gd name="connsiteX10" fmla="*/ 1268730 w 1767840"/>
                <a:gd name="connsiteY10" fmla="*/ 807720 h 807720"/>
                <a:gd name="connsiteX11" fmla="*/ 693420 w 1767840"/>
                <a:gd name="connsiteY11" fmla="*/ 502920 h 807720"/>
                <a:gd name="connsiteX12" fmla="*/ 198120 w 1767840"/>
                <a:gd name="connsiteY12" fmla="*/ 182880 h 807720"/>
                <a:gd name="connsiteX13" fmla="*/ 0 w 1767840"/>
                <a:gd name="connsiteY13" fmla="*/ 57150 h 807720"/>
                <a:gd name="connsiteX14" fmla="*/ 26670 w 1767840"/>
                <a:gd name="connsiteY14" fmla="*/ 0 h 807720"/>
                <a:gd name="connsiteX0" fmla="*/ 26670 w 1767840"/>
                <a:gd name="connsiteY0" fmla="*/ 0 h 807720"/>
                <a:gd name="connsiteX1" fmla="*/ 761791 w 1767840"/>
                <a:gd name="connsiteY1" fmla="*/ 413833 h 807720"/>
                <a:gd name="connsiteX2" fmla="*/ 1272942 w 1767840"/>
                <a:gd name="connsiteY2" fmla="*/ 709128 h 807720"/>
                <a:gd name="connsiteX3" fmla="*/ 1396536 w 1767840"/>
                <a:gd name="connsiteY3" fmla="*/ 640237 h 807720"/>
                <a:gd name="connsiteX4" fmla="*/ 1360170 w 1767840"/>
                <a:gd name="connsiteY4" fmla="*/ 510540 h 807720"/>
                <a:gd name="connsiteX5" fmla="*/ 1398270 w 1767840"/>
                <a:gd name="connsiteY5" fmla="*/ 121920 h 807720"/>
                <a:gd name="connsiteX6" fmla="*/ 1543050 w 1767840"/>
                <a:gd name="connsiteY6" fmla="*/ 201930 h 807720"/>
                <a:gd name="connsiteX7" fmla="*/ 1767840 w 1767840"/>
                <a:gd name="connsiteY7" fmla="*/ 579120 h 807720"/>
                <a:gd name="connsiteX8" fmla="*/ 1741170 w 1767840"/>
                <a:gd name="connsiteY8" fmla="*/ 617220 h 807720"/>
                <a:gd name="connsiteX9" fmla="*/ 1508760 w 1767840"/>
                <a:gd name="connsiteY9" fmla="*/ 739140 h 807720"/>
                <a:gd name="connsiteX10" fmla="*/ 1268730 w 1767840"/>
                <a:gd name="connsiteY10" fmla="*/ 807720 h 807720"/>
                <a:gd name="connsiteX11" fmla="*/ 693420 w 1767840"/>
                <a:gd name="connsiteY11" fmla="*/ 502920 h 807720"/>
                <a:gd name="connsiteX12" fmla="*/ 198120 w 1767840"/>
                <a:gd name="connsiteY12" fmla="*/ 182880 h 807720"/>
                <a:gd name="connsiteX13" fmla="*/ 0 w 1767840"/>
                <a:gd name="connsiteY13" fmla="*/ 57150 h 807720"/>
                <a:gd name="connsiteX14" fmla="*/ 26670 w 1767840"/>
                <a:gd name="connsiteY14" fmla="*/ 0 h 807720"/>
                <a:gd name="connsiteX0" fmla="*/ 26670 w 1767840"/>
                <a:gd name="connsiteY0" fmla="*/ 0 h 807720"/>
                <a:gd name="connsiteX1" fmla="*/ 842711 w 1767840"/>
                <a:gd name="connsiteY1" fmla="*/ 449426 h 807720"/>
                <a:gd name="connsiteX2" fmla="*/ 1272942 w 1767840"/>
                <a:gd name="connsiteY2" fmla="*/ 709128 h 807720"/>
                <a:gd name="connsiteX3" fmla="*/ 1396536 w 1767840"/>
                <a:gd name="connsiteY3" fmla="*/ 640237 h 807720"/>
                <a:gd name="connsiteX4" fmla="*/ 1360170 w 1767840"/>
                <a:gd name="connsiteY4" fmla="*/ 510540 h 807720"/>
                <a:gd name="connsiteX5" fmla="*/ 1398270 w 1767840"/>
                <a:gd name="connsiteY5" fmla="*/ 121920 h 807720"/>
                <a:gd name="connsiteX6" fmla="*/ 1543050 w 1767840"/>
                <a:gd name="connsiteY6" fmla="*/ 201930 h 807720"/>
                <a:gd name="connsiteX7" fmla="*/ 1767840 w 1767840"/>
                <a:gd name="connsiteY7" fmla="*/ 579120 h 807720"/>
                <a:gd name="connsiteX8" fmla="*/ 1741170 w 1767840"/>
                <a:gd name="connsiteY8" fmla="*/ 617220 h 807720"/>
                <a:gd name="connsiteX9" fmla="*/ 1508760 w 1767840"/>
                <a:gd name="connsiteY9" fmla="*/ 739140 h 807720"/>
                <a:gd name="connsiteX10" fmla="*/ 1268730 w 1767840"/>
                <a:gd name="connsiteY10" fmla="*/ 807720 h 807720"/>
                <a:gd name="connsiteX11" fmla="*/ 693420 w 1767840"/>
                <a:gd name="connsiteY11" fmla="*/ 502920 h 807720"/>
                <a:gd name="connsiteX12" fmla="*/ 198120 w 1767840"/>
                <a:gd name="connsiteY12" fmla="*/ 182880 h 807720"/>
                <a:gd name="connsiteX13" fmla="*/ 0 w 1767840"/>
                <a:gd name="connsiteY13" fmla="*/ 57150 h 807720"/>
                <a:gd name="connsiteX14" fmla="*/ 26670 w 1767840"/>
                <a:gd name="connsiteY14" fmla="*/ 0 h 8077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767840" h="807720">
                  <a:moveTo>
                    <a:pt x="26670" y="0"/>
                  </a:moveTo>
                  <a:lnTo>
                    <a:pt x="842711" y="449426"/>
                  </a:lnTo>
                  <a:lnTo>
                    <a:pt x="1272942" y="709128"/>
                  </a:lnTo>
                  <a:lnTo>
                    <a:pt x="1396536" y="640237"/>
                  </a:lnTo>
                  <a:lnTo>
                    <a:pt x="1360170" y="510540"/>
                  </a:lnTo>
                  <a:lnTo>
                    <a:pt x="1398270" y="121920"/>
                  </a:lnTo>
                  <a:lnTo>
                    <a:pt x="1543050" y="201930"/>
                  </a:lnTo>
                  <a:lnTo>
                    <a:pt x="1767840" y="579120"/>
                  </a:lnTo>
                  <a:lnTo>
                    <a:pt x="1741170" y="617220"/>
                  </a:lnTo>
                  <a:lnTo>
                    <a:pt x="1508760" y="739140"/>
                  </a:lnTo>
                  <a:lnTo>
                    <a:pt x="1268730" y="807720"/>
                  </a:lnTo>
                  <a:lnTo>
                    <a:pt x="693420" y="502920"/>
                  </a:lnTo>
                  <a:lnTo>
                    <a:pt x="198120" y="182880"/>
                  </a:lnTo>
                  <a:lnTo>
                    <a:pt x="0" y="57150"/>
                  </a:lnTo>
                  <a:lnTo>
                    <a:pt x="26670" y="0"/>
                  </a:lnTo>
                  <a:close/>
                </a:path>
              </a:pathLst>
            </a:custGeom>
            <a:solidFill>
              <a:sysClr val="windowText" lastClr="000000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2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38" name="Freeform 36">
              <a:extLst>
                <a:ext uri="{FF2B5EF4-FFF2-40B4-BE49-F238E27FC236}">
                  <a16:creationId xmlns:a16="http://schemas.microsoft.com/office/drawing/2014/main" id="{8F0D40B5-59EF-CDA8-CF8D-089A38400CD0}"/>
                </a:ext>
              </a:extLst>
            </xdr:cNvPr>
            <xdr:cNvSpPr/>
          </xdr:nvSpPr>
          <xdr:spPr>
            <a:xfrm rot="18860344">
              <a:off x="7639683" y="2375218"/>
              <a:ext cx="709394" cy="1420302"/>
            </a:xfrm>
            <a:custGeom>
              <a:avLst/>
              <a:gdLst>
                <a:gd name="connsiteX0" fmla="*/ 0 w 116840"/>
                <a:gd name="connsiteY0" fmla="*/ 71120 h 243840"/>
                <a:gd name="connsiteX1" fmla="*/ 76200 w 116840"/>
                <a:gd name="connsiteY1" fmla="*/ 0 h 243840"/>
                <a:gd name="connsiteX2" fmla="*/ 111760 w 116840"/>
                <a:gd name="connsiteY2" fmla="*/ 71120 h 243840"/>
                <a:gd name="connsiteX3" fmla="*/ 116840 w 116840"/>
                <a:gd name="connsiteY3" fmla="*/ 243840 h 243840"/>
                <a:gd name="connsiteX4" fmla="*/ 35560 w 116840"/>
                <a:gd name="connsiteY4" fmla="*/ 243840 h 243840"/>
                <a:gd name="connsiteX5" fmla="*/ 0 w 116840"/>
                <a:gd name="connsiteY5" fmla="*/ 71120 h 2438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16840" h="243840">
                  <a:moveTo>
                    <a:pt x="0" y="71120"/>
                  </a:moveTo>
                  <a:lnTo>
                    <a:pt x="76200" y="0"/>
                  </a:lnTo>
                  <a:lnTo>
                    <a:pt x="111760" y="71120"/>
                  </a:lnTo>
                  <a:lnTo>
                    <a:pt x="116840" y="243840"/>
                  </a:lnTo>
                  <a:lnTo>
                    <a:pt x="35560" y="243840"/>
                  </a:lnTo>
                  <a:lnTo>
                    <a:pt x="0" y="71120"/>
                  </a:lnTo>
                  <a:close/>
                </a:path>
              </a:pathLst>
            </a:custGeom>
            <a:solidFill>
              <a:sysClr val="windowText" lastClr="000000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2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39" name="Freeform 37">
              <a:extLst>
                <a:ext uri="{FF2B5EF4-FFF2-40B4-BE49-F238E27FC236}">
                  <a16:creationId xmlns:a16="http://schemas.microsoft.com/office/drawing/2014/main" id="{C7190130-6394-CE48-0755-D5DCE5EE2AE6}"/>
                </a:ext>
              </a:extLst>
            </xdr:cNvPr>
            <xdr:cNvSpPr/>
          </xdr:nvSpPr>
          <xdr:spPr>
            <a:xfrm rot="21465783">
              <a:off x="2184897" y="2206638"/>
              <a:ext cx="1717759" cy="2440296"/>
            </a:xfrm>
            <a:custGeom>
              <a:avLst/>
              <a:gdLst>
                <a:gd name="connsiteX0" fmla="*/ 3810 w 708660"/>
                <a:gd name="connsiteY0" fmla="*/ 0 h 659130"/>
                <a:gd name="connsiteX1" fmla="*/ 251460 w 708660"/>
                <a:gd name="connsiteY1" fmla="*/ 64770 h 659130"/>
                <a:gd name="connsiteX2" fmla="*/ 590550 w 708660"/>
                <a:gd name="connsiteY2" fmla="*/ 259080 h 659130"/>
                <a:gd name="connsiteX3" fmla="*/ 704850 w 708660"/>
                <a:gd name="connsiteY3" fmla="*/ 270510 h 659130"/>
                <a:gd name="connsiteX4" fmla="*/ 708660 w 708660"/>
                <a:gd name="connsiteY4" fmla="*/ 480060 h 659130"/>
                <a:gd name="connsiteX5" fmla="*/ 422910 w 708660"/>
                <a:gd name="connsiteY5" fmla="*/ 499110 h 659130"/>
                <a:gd name="connsiteX6" fmla="*/ 198120 w 708660"/>
                <a:gd name="connsiteY6" fmla="*/ 617220 h 659130"/>
                <a:gd name="connsiteX7" fmla="*/ 38100 w 708660"/>
                <a:gd name="connsiteY7" fmla="*/ 659130 h 659130"/>
                <a:gd name="connsiteX8" fmla="*/ 7620 w 708660"/>
                <a:gd name="connsiteY8" fmla="*/ 426720 h 659130"/>
                <a:gd name="connsiteX9" fmla="*/ 83820 w 708660"/>
                <a:gd name="connsiteY9" fmla="*/ 396240 h 659130"/>
                <a:gd name="connsiteX10" fmla="*/ 0 w 708660"/>
                <a:gd name="connsiteY10" fmla="*/ 327660 h 659130"/>
                <a:gd name="connsiteX11" fmla="*/ 102870 w 708660"/>
                <a:gd name="connsiteY11" fmla="*/ 270510 h 659130"/>
                <a:gd name="connsiteX12" fmla="*/ 26670 w 708660"/>
                <a:gd name="connsiteY12" fmla="*/ 205740 h 659130"/>
                <a:gd name="connsiteX13" fmla="*/ 118110 w 708660"/>
                <a:gd name="connsiteY13" fmla="*/ 156210 h 659130"/>
                <a:gd name="connsiteX14" fmla="*/ 19050 w 708660"/>
                <a:gd name="connsiteY14" fmla="*/ 83820 h 659130"/>
                <a:gd name="connsiteX15" fmla="*/ 99060 w 708660"/>
                <a:gd name="connsiteY15" fmla="*/ 68580 h 659130"/>
                <a:gd name="connsiteX16" fmla="*/ 3810 w 708660"/>
                <a:gd name="connsiteY16" fmla="*/ 0 h 659130"/>
                <a:gd name="connsiteX0" fmla="*/ 3810 w 708660"/>
                <a:gd name="connsiteY0" fmla="*/ 0 h 659130"/>
                <a:gd name="connsiteX1" fmla="*/ 251460 w 708660"/>
                <a:gd name="connsiteY1" fmla="*/ 64770 h 659130"/>
                <a:gd name="connsiteX2" fmla="*/ 590550 w 708660"/>
                <a:gd name="connsiteY2" fmla="*/ 259080 h 659130"/>
                <a:gd name="connsiteX3" fmla="*/ 704850 w 708660"/>
                <a:gd name="connsiteY3" fmla="*/ 270510 h 659130"/>
                <a:gd name="connsiteX4" fmla="*/ 708660 w 708660"/>
                <a:gd name="connsiteY4" fmla="*/ 480060 h 659130"/>
                <a:gd name="connsiteX5" fmla="*/ 422910 w 708660"/>
                <a:gd name="connsiteY5" fmla="*/ 499110 h 659130"/>
                <a:gd name="connsiteX6" fmla="*/ 198120 w 708660"/>
                <a:gd name="connsiteY6" fmla="*/ 617220 h 659130"/>
                <a:gd name="connsiteX7" fmla="*/ 38100 w 708660"/>
                <a:gd name="connsiteY7" fmla="*/ 659130 h 659130"/>
                <a:gd name="connsiteX8" fmla="*/ 7620 w 708660"/>
                <a:gd name="connsiteY8" fmla="*/ 426720 h 659130"/>
                <a:gd name="connsiteX9" fmla="*/ 83820 w 708660"/>
                <a:gd name="connsiteY9" fmla="*/ 396240 h 659130"/>
                <a:gd name="connsiteX10" fmla="*/ 0 w 708660"/>
                <a:gd name="connsiteY10" fmla="*/ 327660 h 659130"/>
                <a:gd name="connsiteX11" fmla="*/ 102870 w 708660"/>
                <a:gd name="connsiteY11" fmla="*/ 270510 h 659130"/>
                <a:gd name="connsiteX12" fmla="*/ 26670 w 708660"/>
                <a:gd name="connsiteY12" fmla="*/ 205740 h 659130"/>
                <a:gd name="connsiteX13" fmla="*/ 118110 w 708660"/>
                <a:gd name="connsiteY13" fmla="*/ 156210 h 659130"/>
                <a:gd name="connsiteX14" fmla="*/ 19050 w 708660"/>
                <a:gd name="connsiteY14" fmla="*/ 83820 h 659130"/>
                <a:gd name="connsiteX15" fmla="*/ 99060 w 708660"/>
                <a:gd name="connsiteY15" fmla="*/ 68580 h 659130"/>
                <a:gd name="connsiteX16" fmla="*/ 3810 w 708660"/>
                <a:gd name="connsiteY16" fmla="*/ 0 h 659130"/>
                <a:gd name="connsiteX0" fmla="*/ 3810 w 708660"/>
                <a:gd name="connsiteY0" fmla="*/ 0 h 659130"/>
                <a:gd name="connsiteX1" fmla="*/ 251460 w 708660"/>
                <a:gd name="connsiteY1" fmla="*/ 64770 h 659130"/>
                <a:gd name="connsiteX2" fmla="*/ 590550 w 708660"/>
                <a:gd name="connsiteY2" fmla="*/ 259080 h 659130"/>
                <a:gd name="connsiteX3" fmla="*/ 704850 w 708660"/>
                <a:gd name="connsiteY3" fmla="*/ 270510 h 659130"/>
                <a:gd name="connsiteX4" fmla="*/ 708660 w 708660"/>
                <a:gd name="connsiteY4" fmla="*/ 480060 h 659130"/>
                <a:gd name="connsiteX5" fmla="*/ 422910 w 708660"/>
                <a:gd name="connsiteY5" fmla="*/ 499110 h 659130"/>
                <a:gd name="connsiteX6" fmla="*/ 198120 w 708660"/>
                <a:gd name="connsiteY6" fmla="*/ 617220 h 659130"/>
                <a:gd name="connsiteX7" fmla="*/ 38100 w 708660"/>
                <a:gd name="connsiteY7" fmla="*/ 659130 h 659130"/>
                <a:gd name="connsiteX8" fmla="*/ 7620 w 708660"/>
                <a:gd name="connsiteY8" fmla="*/ 426720 h 659130"/>
                <a:gd name="connsiteX9" fmla="*/ 83820 w 708660"/>
                <a:gd name="connsiteY9" fmla="*/ 396240 h 659130"/>
                <a:gd name="connsiteX10" fmla="*/ 0 w 708660"/>
                <a:gd name="connsiteY10" fmla="*/ 327660 h 659130"/>
                <a:gd name="connsiteX11" fmla="*/ 102870 w 708660"/>
                <a:gd name="connsiteY11" fmla="*/ 270510 h 659130"/>
                <a:gd name="connsiteX12" fmla="*/ 26670 w 708660"/>
                <a:gd name="connsiteY12" fmla="*/ 205740 h 659130"/>
                <a:gd name="connsiteX13" fmla="*/ 118110 w 708660"/>
                <a:gd name="connsiteY13" fmla="*/ 156210 h 659130"/>
                <a:gd name="connsiteX14" fmla="*/ 19050 w 708660"/>
                <a:gd name="connsiteY14" fmla="*/ 83820 h 659130"/>
                <a:gd name="connsiteX15" fmla="*/ 99060 w 708660"/>
                <a:gd name="connsiteY15" fmla="*/ 68580 h 659130"/>
                <a:gd name="connsiteX16" fmla="*/ 3810 w 708660"/>
                <a:gd name="connsiteY16" fmla="*/ 0 h 659130"/>
                <a:gd name="connsiteX0" fmla="*/ 99060 w 708660"/>
                <a:gd name="connsiteY0" fmla="*/ 17648 h 608198"/>
                <a:gd name="connsiteX1" fmla="*/ 251460 w 708660"/>
                <a:gd name="connsiteY1" fmla="*/ 13838 h 608198"/>
                <a:gd name="connsiteX2" fmla="*/ 590550 w 708660"/>
                <a:gd name="connsiteY2" fmla="*/ 208148 h 608198"/>
                <a:gd name="connsiteX3" fmla="*/ 704850 w 708660"/>
                <a:gd name="connsiteY3" fmla="*/ 219578 h 608198"/>
                <a:gd name="connsiteX4" fmla="*/ 708660 w 708660"/>
                <a:gd name="connsiteY4" fmla="*/ 429128 h 608198"/>
                <a:gd name="connsiteX5" fmla="*/ 422910 w 708660"/>
                <a:gd name="connsiteY5" fmla="*/ 448178 h 608198"/>
                <a:gd name="connsiteX6" fmla="*/ 198120 w 708660"/>
                <a:gd name="connsiteY6" fmla="*/ 566288 h 608198"/>
                <a:gd name="connsiteX7" fmla="*/ 38100 w 708660"/>
                <a:gd name="connsiteY7" fmla="*/ 608198 h 608198"/>
                <a:gd name="connsiteX8" fmla="*/ 7620 w 708660"/>
                <a:gd name="connsiteY8" fmla="*/ 375788 h 608198"/>
                <a:gd name="connsiteX9" fmla="*/ 83820 w 708660"/>
                <a:gd name="connsiteY9" fmla="*/ 345308 h 608198"/>
                <a:gd name="connsiteX10" fmla="*/ 0 w 708660"/>
                <a:gd name="connsiteY10" fmla="*/ 276728 h 608198"/>
                <a:gd name="connsiteX11" fmla="*/ 102870 w 708660"/>
                <a:gd name="connsiteY11" fmla="*/ 219578 h 608198"/>
                <a:gd name="connsiteX12" fmla="*/ 26670 w 708660"/>
                <a:gd name="connsiteY12" fmla="*/ 154808 h 608198"/>
                <a:gd name="connsiteX13" fmla="*/ 118110 w 708660"/>
                <a:gd name="connsiteY13" fmla="*/ 105278 h 608198"/>
                <a:gd name="connsiteX14" fmla="*/ 19050 w 708660"/>
                <a:gd name="connsiteY14" fmla="*/ 32888 h 608198"/>
                <a:gd name="connsiteX15" fmla="*/ 99060 w 708660"/>
                <a:gd name="connsiteY15" fmla="*/ 17648 h 608198"/>
                <a:gd name="connsiteX0" fmla="*/ 99060 w 708660"/>
                <a:gd name="connsiteY0" fmla="*/ 17648 h 608198"/>
                <a:gd name="connsiteX1" fmla="*/ 251460 w 708660"/>
                <a:gd name="connsiteY1" fmla="*/ 13838 h 608198"/>
                <a:gd name="connsiteX2" fmla="*/ 590550 w 708660"/>
                <a:gd name="connsiteY2" fmla="*/ 208148 h 608198"/>
                <a:gd name="connsiteX3" fmla="*/ 704850 w 708660"/>
                <a:gd name="connsiteY3" fmla="*/ 219578 h 608198"/>
                <a:gd name="connsiteX4" fmla="*/ 708660 w 708660"/>
                <a:gd name="connsiteY4" fmla="*/ 429128 h 608198"/>
                <a:gd name="connsiteX5" fmla="*/ 422910 w 708660"/>
                <a:gd name="connsiteY5" fmla="*/ 448178 h 608198"/>
                <a:gd name="connsiteX6" fmla="*/ 198120 w 708660"/>
                <a:gd name="connsiteY6" fmla="*/ 566288 h 608198"/>
                <a:gd name="connsiteX7" fmla="*/ 38100 w 708660"/>
                <a:gd name="connsiteY7" fmla="*/ 608198 h 608198"/>
                <a:gd name="connsiteX8" fmla="*/ 7620 w 708660"/>
                <a:gd name="connsiteY8" fmla="*/ 375788 h 608198"/>
                <a:gd name="connsiteX9" fmla="*/ 83820 w 708660"/>
                <a:gd name="connsiteY9" fmla="*/ 345308 h 608198"/>
                <a:gd name="connsiteX10" fmla="*/ 0 w 708660"/>
                <a:gd name="connsiteY10" fmla="*/ 276728 h 608198"/>
                <a:gd name="connsiteX11" fmla="*/ 102870 w 708660"/>
                <a:gd name="connsiteY11" fmla="*/ 219578 h 608198"/>
                <a:gd name="connsiteX12" fmla="*/ 26670 w 708660"/>
                <a:gd name="connsiteY12" fmla="*/ 154808 h 608198"/>
                <a:gd name="connsiteX13" fmla="*/ 118110 w 708660"/>
                <a:gd name="connsiteY13" fmla="*/ 105278 h 608198"/>
                <a:gd name="connsiteX14" fmla="*/ 159231 w 708660"/>
                <a:gd name="connsiteY14" fmla="*/ 52564 h 608198"/>
                <a:gd name="connsiteX15" fmla="*/ 99060 w 708660"/>
                <a:gd name="connsiteY15" fmla="*/ 17648 h 608198"/>
                <a:gd name="connsiteX0" fmla="*/ 99060 w 708660"/>
                <a:gd name="connsiteY0" fmla="*/ 17648 h 608198"/>
                <a:gd name="connsiteX1" fmla="*/ 251460 w 708660"/>
                <a:gd name="connsiteY1" fmla="*/ 13838 h 608198"/>
                <a:gd name="connsiteX2" fmla="*/ 590550 w 708660"/>
                <a:gd name="connsiteY2" fmla="*/ 208148 h 608198"/>
                <a:gd name="connsiteX3" fmla="*/ 704850 w 708660"/>
                <a:gd name="connsiteY3" fmla="*/ 219578 h 608198"/>
                <a:gd name="connsiteX4" fmla="*/ 708660 w 708660"/>
                <a:gd name="connsiteY4" fmla="*/ 429128 h 608198"/>
                <a:gd name="connsiteX5" fmla="*/ 422910 w 708660"/>
                <a:gd name="connsiteY5" fmla="*/ 448178 h 608198"/>
                <a:gd name="connsiteX6" fmla="*/ 198120 w 708660"/>
                <a:gd name="connsiteY6" fmla="*/ 566288 h 608198"/>
                <a:gd name="connsiteX7" fmla="*/ 38100 w 708660"/>
                <a:gd name="connsiteY7" fmla="*/ 608198 h 608198"/>
                <a:gd name="connsiteX8" fmla="*/ 7620 w 708660"/>
                <a:gd name="connsiteY8" fmla="*/ 375788 h 608198"/>
                <a:gd name="connsiteX9" fmla="*/ 83820 w 708660"/>
                <a:gd name="connsiteY9" fmla="*/ 345308 h 608198"/>
                <a:gd name="connsiteX10" fmla="*/ 0 w 708660"/>
                <a:gd name="connsiteY10" fmla="*/ 276728 h 608198"/>
                <a:gd name="connsiteX11" fmla="*/ 102870 w 708660"/>
                <a:gd name="connsiteY11" fmla="*/ 219578 h 608198"/>
                <a:gd name="connsiteX12" fmla="*/ 113473 w 708660"/>
                <a:gd name="connsiteY12" fmla="*/ 164402 h 608198"/>
                <a:gd name="connsiteX13" fmla="*/ 118110 w 708660"/>
                <a:gd name="connsiteY13" fmla="*/ 105278 h 608198"/>
                <a:gd name="connsiteX14" fmla="*/ 159231 w 708660"/>
                <a:gd name="connsiteY14" fmla="*/ 52564 h 608198"/>
                <a:gd name="connsiteX15" fmla="*/ 99060 w 708660"/>
                <a:gd name="connsiteY15" fmla="*/ 17648 h 608198"/>
                <a:gd name="connsiteX0" fmla="*/ 99060 w 708660"/>
                <a:gd name="connsiteY0" fmla="*/ 17648 h 608198"/>
                <a:gd name="connsiteX1" fmla="*/ 251460 w 708660"/>
                <a:gd name="connsiteY1" fmla="*/ 13838 h 608198"/>
                <a:gd name="connsiteX2" fmla="*/ 590550 w 708660"/>
                <a:gd name="connsiteY2" fmla="*/ 208148 h 608198"/>
                <a:gd name="connsiteX3" fmla="*/ 704850 w 708660"/>
                <a:gd name="connsiteY3" fmla="*/ 219578 h 608198"/>
                <a:gd name="connsiteX4" fmla="*/ 708660 w 708660"/>
                <a:gd name="connsiteY4" fmla="*/ 429128 h 608198"/>
                <a:gd name="connsiteX5" fmla="*/ 422910 w 708660"/>
                <a:gd name="connsiteY5" fmla="*/ 448178 h 608198"/>
                <a:gd name="connsiteX6" fmla="*/ 198120 w 708660"/>
                <a:gd name="connsiteY6" fmla="*/ 566288 h 608198"/>
                <a:gd name="connsiteX7" fmla="*/ 38100 w 708660"/>
                <a:gd name="connsiteY7" fmla="*/ 608198 h 608198"/>
                <a:gd name="connsiteX8" fmla="*/ 7620 w 708660"/>
                <a:gd name="connsiteY8" fmla="*/ 375788 h 608198"/>
                <a:gd name="connsiteX9" fmla="*/ 83820 w 708660"/>
                <a:gd name="connsiteY9" fmla="*/ 345308 h 608198"/>
                <a:gd name="connsiteX10" fmla="*/ 0 w 708660"/>
                <a:gd name="connsiteY10" fmla="*/ 276728 h 608198"/>
                <a:gd name="connsiteX11" fmla="*/ 249333 w 708660"/>
                <a:gd name="connsiteY11" fmla="*/ 223006 h 608198"/>
                <a:gd name="connsiteX12" fmla="*/ 113473 w 708660"/>
                <a:gd name="connsiteY12" fmla="*/ 164402 h 608198"/>
                <a:gd name="connsiteX13" fmla="*/ 118110 w 708660"/>
                <a:gd name="connsiteY13" fmla="*/ 105278 h 608198"/>
                <a:gd name="connsiteX14" fmla="*/ 159231 w 708660"/>
                <a:gd name="connsiteY14" fmla="*/ 52564 h 608198"/>
                <a:gd name="connsiteX15" fmla="*/ 99060 w 708660"/>
                <a:gd name="connsiteY15" fmla="*/ 17648 h 608198"/>
                <a:gd name="connsiteX0" fmla="*/ 91440 w 701040"/>
                <a:gd name="connsiteY0" fmla="*/ 17648 h 608198"/>
                <a:gd name="connsiteX1" fmla="*/ 243840 w 701040"/>
                <a:gd name="connsiteY1" fmla="*/ 13838 h 608198"/>
                <a:gd name="connsiteX2" fmla="*/ 582930 w 701040"/>
                <a:gd name="connsiteY2" fmla="*/ 208148 h 608198"/>
                <a:gd name="connsiteX3" fmla="*/ 697230 w 701040"/>
                <a:gd name="connsiteY3" fmla="*/ 219578 h 608198"/>
                <a:gd name="connsiteX4" fmla="*/ 701040 w 701040"/>
                <a:gd name="connsiteY4" fmla="*/ 429128 h 608198"/>
                <a:gd name="connsiteX5" fmla="*/ 415290 w 701040"/>
                <a:gd name="connsiteY5" fmla="*/ 448178 h 608198"/>
                <a:gd name="connsiteX6" fmla="*/ 190500 w 701040"/>
                <a:gd name="connsiteY6" fmla="*/ 566288 h 608198"/>
                <a:gd name="connsiteX7" fmla="*/ 30480 w 701040"/>
                <a:gd name="connsiteY7" fmla="*/ 608198 h 608198"/>
                <a:gd name="connsiteX8" fmla="*/ 0 w 701040"/>
                <a:gd name="connsiteY8" fmla="*/ 375788 h 608198"/>
                <a:gd name="connsiteX9" fmla="*/ 76200 w 701040"/>
                <a:gd name="connsiteY9" fmla="*/ 345308 h 608198"/>
                <a:gd name="connsiteX10" fmla="*/ 182593 w 701040"/>
                <a:gd name="connsiteY10" fmla="*/ 298139 h 608198"/>
                <a:gd name="connsiteX11" fmla="*/ 241713 w 701040"/>
                <a:gd name="connsiteY11" fmla="*/ 223006 h 608198"/>
                <a:gd name="connsiteX12" fmla="*/ 105853 w 701040"/>
                <a:gd name="connsiteY12" fmla="*/ 164402 h 608198"/>
                <a:gd name="connsiteX13" fmla="*/ 110490 w 701040"/>
                <a:gd name="connsiteY13" fmla="*/ 105278 h 608198"/>
                <a:gd name="connsiteX14" fmla="*/ 151611 w 701040"/>
                <a:gd name="connsiteY14" fmla="*/ 52564 h 608198"/>
                <a:gd name="connsiteX15" fmla="*/ 91440 w 701040"/>
                <a:gd name="connsiteY15" fmla="*/ 17648 h 608198"/>
                <a:gd name="connsiteX0" fmla="*/ 91440 w 701040"/>
                <a:gd name="connsiteY0" fmla="*/ 17648 h 608198"/>
                <a:gd name="connsiteX1" fmla="*/ 243840 w 701040"/>
                <a:gd name="connsiteY1" fmla="*/ 13838 h 608198"/>
                <a:gd name="connsiteX2" fmla="*/ 582930 w 701040"/>
                <a:gd name="connsiteY2" fmla="*/ 208148 h 608198"/>
                <a:gd name="connsiteX3" fmla="*/ 697230 w 701040"/>
                <a:gd name="connsiteY3" fmla="*/ 219578 h 608198"/>
                <a:gd name="connsiteX4" fmla="*/ 701040 w 701040"/>
                <a:gd name="connsiteY4" fmla="*/ 429128 h 608198"/>
                <a:gd name="connsiteX5" fmla="*/ 415290 w 701040"/>
                <a:gd name="connsiteY5" fmla="*/ 448178 h 608198"/>
                <a:gd name="connsiteX6" fmla="*/ 190500 w 701040"/>
                <a:gd name="connsiteY6" fmla="*/ 566288 h 608198"/>
                <a:gd name="connsiteX7" fmla="*/ 30480 w 701040"/>
                <a:gd name="connsiteY7" fmla="*/ 608198 h 608198"/>
                <a:gd name="connsiteX8" fmla="*/ 0 w 701040"/>
                <a:gd name="connsiteY8" fmla="*/ 375788 h 608198"/>
                <a:gd name="connsiteX9" fmla="*/ 76200 w 701040"/>
                <a:gd name="connsiteY9" fmla="*/ 345308 h 608198"/>
                <a:gd name="connsiteX10" fmla="*/ 182593 w 701040"/>
                <a:gd name="connsiteY10" fmla="*/ 298139 h 608198"/>
                <a:gd name="connsiteX11" fmla="*/ 140273 w 701040"/>
                <a:gd name="connsiteY11" fmla="*/ 250774 h 608198"/>
                <a:gd name="connsiteX12" fmla="*/ 105853 w 701040"/>
                <a:gd name="connsiteY12" fmla="*/ 164402 h 608198"/>
                <a:gd name="connsiteX13" fmla="*/ 110490 w 701040"/>
                <a:gd name="connsiteY13" fmla="*/ 105278 h 608198"/>
                <a:gd name="connsiteX14" fmla="*/ 151611 w 701040"/>
                <a:gd name="connsiteY14" fmla="*/ 52564 h 608198"/>
                <a:gd name="connsiteX15" fmla="*/ 91440 w 701040"/>
                <a:gd name="connsiteY15" fmla="*/ 17648 h 608198"/>
                <a:gd name="connsiteX0" fmla="*/ 91440 w 701040"/>
                <a:gd name="connsiteY0" fmla="*/ 17648 h 608198"/>
                <a:gd name="connsiteX1" fmla="*/ 243840 w 701040"/>
                <a:gd name="connsiteY1" fmla="*/ 13838 h 608198"/>
                <a:gd name="connsiteX2" fmla="*/ 582930 w 701040"/>
                <a:gd name="connsiteY2" fmla="*/ 208148 h 608198"/>
                <a:gd name="connsiteX3" fmla="*/ 697230 w 701040"/>
                <a:gd name="connsiteY3" fmla="*/ 219578 h 608198"/>
                <a:gd name="connsiteX4" fmla="*/ 701040 w 701040"/>
                <a:gd name="connsiteY4" fmla="*/ 429128 h 608198"/>
                <a:gd name="connsiteX5" fmla="*/ 415290 w 701040"/>
                <a:gd name="connsiteY5" fmla="*/ 448178 h 608198"/>
                <a:gd name="connsiteX6" fmla="*/ 190500 w 701040"/>
                <a:gd name="connsiteY6" fmla="*/ 566288 h 608198"/>
                <a:gd name="connsiteX7" fmla="*/ 30480 w 701040"/>
                <a:gd name="connsiteY7" fmla="*/ 608198 h 608198"/>
                <a:gd name="connsiteX8" fmla="*/ 0 w 701040"/>
                <a:gd name="connsiteY8" fmla="*/ 375788 h 608198"/>
                <a:gd name="connsiteX9" fmla="*/ 76200 w 701040"/>
                <a:gd name="connsiteY9" fmla="*/ 345308 h 608198"/>
                <a:gd name="connsiteX10" fmla="*/ 123296 w 701040"/>
                <a:gd name="connsiteY10" fmla="*/ 296084 h 608198"/>
                <a:gd name="connsiteX11" fmla="*/ 140273 w 701040"/>
                <a:gd name="connsiteY11" fmla="*/ 250774 h 608198"/>
                <a:gd name="connsiteX12" fmla="*/ 105853 w 701040"/>
                <a:gd name="connsiteY12" fmla="*/ 164402 h 608198"/>
                <a:gd name="connsiteX13" fmla="*/ 110490 w 701040"/>
                <a:gd name="connsiteY13" fmla="*/ 105278 h 608198"/>
                <a:gd name="connsiteX14" fmla="*/ 151611 w 701040"/>
                <a:gd name="connsiteY14" fmla="*/ 52564 h 608198"/>
                <a:gd name="connsiteX15" fmla="*/ 91440 w 701040"/>
                <a:gd name="connsiteY15" fmla="*/ 17648 h 608198"/>
                <a:gd name="connsiteX0" fmla="*/ 91440 w 701040"/>
                <a:gd name="connsiteY0" fmla="*/ 17648 h 608198"/>
                <a:gd name="connsiteX1" fmla="*/ 243840 w 701040"/>
                <a:gd name="connsiteY1" fmla="*/ 13838 h 608198"/>
                <a:gd name="connsiteX2" fmla="*/ 582930 w 701040"/>
                <a:gd name="connsiteY2" fmla="*/ 208148 h 608198"/>
                <a:gd name="connsiteX3" fmla="*/ 697230 w 701040"/>
                <a:gd name="connsiteY3" fmla="*/ 219578 h 608198"/>
                <a:gd name="connsiteX4" fmla="*/ 701040 w 701040"/>
                <a:gd name="connsiteY4" fmla="*/ 429128 h 608198"/>
                <a:gd name="connsiteX5" fmla="*/ 415290 w 701040"/>
                <a:gd name="connsiteY5" fmla="*/ 448178 h 608198"/>
                <a:gd name="connsiteX6" fmla="*/ 190500 w 701040"/>
                <a:gd name="connsiteY6" fmla="*/ 566288 h 608198"/>
                <a:gd name="connsiteX7" fmla="*/ 30480 w 701040"/>
                <a:gd name="connsiteY7" fmla="*/ 608198 h 608198"/>
                <a:gd name="connsiteX8" fmla="*/ 0 w 701040"/>
                <a:gd name="connsiteY8" fmla="*/ 375788 h 608198"/>
                <a:gd name="connsiteX9" fmla="*/ 111451 w 701040"/>
                <a:gd name="connsiteY9" fmla="*/ 387691 h 608198"/>
                <a:gd name="connsiteX10" fmla="*/ 123296 w 701040"/>
                <a:gd name="connsiteY10" fmla="*/ 296084 h 608198"/>
                <a:gd name="connsiteX11" fmla="*/ 140273 w 701040"/>
                <a:gd name="connsiteY11" fmla="*/ 250774 h 608198"/>
                <a:gd name="connsiteX12" fmla="*/ 105853 w 701040"/>
                <a:gd name="connsiteY12" fmla="*/ 164402 h 608198"/>
                <a:gd name="connsiteX13" fmla="*/ 110490 w 701040"/>
                <a:gd name="connsiteY13" fmla="*/ 105278 h 608198"/>
                <a:gd name="connsiteX14" fmla="*/ 151611 w 701040"/>
                <a:gd name="connsiteY14" fmla="*/ 52564 h 608198"/>
                <a:gd name="connsiteX15" fmla="*/ 91440 w 701040"/>
                <a:gd name="connsiteY15" fmla="*/ 17648 h 608198"/>
                <a:gd name="connsiteX0" fmla="*/ 60960 w 670560"/>
                <a:gd name="connsiteY0" fmla="*/ 17648 h 608198"/>
                <a:gd name="connsiteX1" fmla="*/ 213360 w 670560"/>
                <a:gd name="connsiteY1" fmla="*/ 13838 h 608198"/>
                <a:gd name="connsiteX2" fmla="*/ 552450 w 670560"/>
                <a:gd name="connsiteY2" fmla="*/ 208148 h 608198"/>
                <a:gd name="connsiteX3" fmla="*/ 666750 w 670560"/>
                <a:gd name="connsiteY3" fmla="*/ 219578 h 608198"/>
                <a:gd name="connsiteX4" fmla="*/ 670560 w 670560"/>
                <a:gd name="connsiteY4" fmla="*/ 429128 h 608198"/>
                <a:gd name="connsiteX5" fmla="*/ 384810 w 670560"/>
                <a:gd name="connsiteY5" fmla="*/ 448178 h 608198"/>
                <a:gd name="connsiteX6" fmla="*/ 160020 w 670560"/>
                <a:gd name="connsiteY6" fmla="*/ 566288 h 608198"/>
                <a:gd name="connsiteX7" fmla="*/ 0 w 670560"/>
                <a:gd name="connsiteY7" fmla="*/ 608198 h 608198"/>
                <a:gd name="connsiteX8" fmla="*/ 76070 w 670560"/>
                <a:gd name="connsiteY8" fmla="*/ 484856 h 608198"/>
                <a:gd name="connsiteX9" fmla="*/ 80971 w 670560"/>
                <a:gd name="connsiteY9" fmla="*/ 387691 h 608198"/>
                <a:gd name="connsiteX10" fmla="*/ 92816 w 670560"/>
                <a:gd name="connsiteY10" fmla="*/ 296084 h 608198"/>
                <a:gd name="connsiteX11" fmla="*/ 109793 w 670560"/>
                <a:gd name="connsiteY11" fmla="*/ 250774 h 608198"/>
                <a:gd name="connsiteX12" fmla="*/ 75373 w 670560"/>
                <a:gd name="connsiteY12" fmla="*/ 164402 h 608198"/>
                <a:gd name="connsiteX13" fmla="*/ 80010 w 670560"/>
                <a:gd name="connsiteY13" fmla="*/ 105278 h 608198"/>
                <a:gd name="connsiteX14" fmla="*/ 121131 w 670560"/>
                <a:gd name="connsiteY14" fmla="*/ 52564 h 608198"/>
                <a:gd name="connsiteX15" fmla="*/ 60960 w 670560"/>
                <a:gd name="connsiteY15" fmla="*/ 17648 h 608198"/>
                <a:gd name="connsiteX0" fmla="*/ 11377 w 620977"/>
                <a:gd name="connsiteY0" fmla="*/ 17648 h 566288"/>
                <a:gd name="connsiteX1" fmla="*/ 163777 w 620977"/>
                <a:gd name="connsiteY1" fmla="*/ 13838 h 566288"/>
                <a:gd name="connsiteX2" fmla="*/ 502867 w 620977"/>
                <a:gd name="connsiteY2" fmla="*/ 208148 h 566288"/>
                <a:gd name="connsiteX3" fmla="*/ 617167 w 620977"/>
                <a:gd name="connsiteY3" fmla="*/ 219578 h 566288"/>
                <a:gd name="connsiteX4" fmla="*/ 620977 w 620977"/>
                <a:gd name="connsiteY4" fmla="*/ 429128 h 566288"/>
                <a:gd name="connsiteX5" fmla="*/ 335227 w 620977"/>
                <a:gd name="connsiteY5" fmla="*/ 448178 h 566288"/>
                <a:gd name="connsiteX6" fmla="*/ 110437 w 620977"/>
                <a:gd name="connsiteY6" fmla="*/ 566288 h 566288"/>
                <a:gd name="connsiteX7" fmla="*/ 0 w 620977"/>
                <a:gd name="connsiteY7" fmla="*/ 535825 h 566288"/>
                <a:gd name="connsiteX8" fmla="*/ 26487 w 620977"/>
                <a:gd name="connsiteY8" fmla="*/ 484856 h 566288"/>
                <a:gd name="connsiteX9" fmla="*/ 31388 w 620977"/>
                <a:gd name="connsiteY9" fmla="*/ 387691 h 566288"/>
                <a:gd name="connsiteX10" fmla="*/ 43233 w 620977"/>
                <a:gd name="connsiteY10" fmla="*/ 296084 h 566288"/>
                <a:gd name="connsiteX11" fmla="*/ 60210 w 620977"/>
                <a:gd name="connsiteY11" fmla="*/ 250774 h 566288"/>
                <a:gd name="connsiteX12" fmla="*/ 25790 w 620977"/>
                <a:gd name="connsiteY12" fmla="*/ 164402 h 566288"/>
                <a:gd name="connsiteX13" fmla="*/ 30427 w 620977"/>
                <a:gd name="connsiteY13" fmla="*/ 105278 h 566288"/>
                <a:gd name="connsiteX14" fmla="*/ 71548 w 620977"/>
                <a:gd name="connsiteY14" fmla="*/ 52564 h 566288"/>
                <a:gd name="connsiteX15" fmla="*/ 11377 w 620977"/>
                <a:gd name="connsiteY15" fmla="*/ 17648 h 566288"/>
                <a:gd name="connsiteX0" fmla="*/ 11377 w 620977"/>
                <a:gd name="connsiteY0" fmla="*/ 17648 h 587057"/>
                <a:gd name="connsiteX1" fmla="*/ 163777 w 620977"/>
                <a:gd name="connsiteY1" fmla="*/ 13838 h 587057"/>
                <a:gd name="connsiteX2" fmla="*/ 502867 w 620977"/>
                <a:gd name="connsiteY2" fmla="*/ 208148 h 587057"/>
                <a:gd name="connsiteX3" fmla="*/ 617167 w 620977"/>
                <a:gd name="connsiteY3" fmla="*/ 219578 h 587057"/>
                <a:gd name="connsiteX4" fmla="*/ 620977 w 620977"/>
                <a:gd name="connsiteY4" fmla="*/ 429128 h 587057"/>
                <a:gd name="connsiteX5" fmla="*/ 335227 w 620977"/>
                <a:gd name="connsiteY5" fmla="*/ 448178 h 587057"/>
                <a:gd name="connsiteX6" fmla="*/ 44567 w 620977"/>
                <a:gd name="connsiteY6" fmla="*/ 587057 h 587057"/>
                <a:gd name="connsiteX7" fmla="*/ 0 w 620977"/>
                <a:gd name="connsiteY7" fmla="*/ 535825 h 587057"/>
                <a:gd name="connsiteX8" fmla="*/ 26487 w 620977"/>
                <a:gd name="connsiteY8" fmla="*/ 484856 h 587057"/>
                <a:gd name="connsiteX9" fmla="*/ 31388 w 620977"/>
                <a:gd name="connsiteY9" fmla="*/ 387691 h 587057"/>
                <a:gd name="connsiteX10" fmla="*/ 43233 w 620977"/>
                <a:gd name="connsiteY10" fmla="*/ 296084 h 587057"/>
                <a:gd name="connsiteX11" fmla="*/ 60210 w 620977"/>
                <a:gd name="connsiteY11" fmla="*/ 250774 h 587057"/>
                <a:gd name="connsiteX12" fmla="*/ 25790 w 620977"/>
                <a:gd name="connsiteY12" fmla="*/ 164402 h 587057"/>
                <a:gd name="connsiteX13" fmla="*/ 30427 w 620977"/>
                <a:gd name="connsiteY13" fmla="*/ 105278 h 587057"/>
                <a:gd name="connsiteX14" fmla="*/ 71548 w 620977"/>
                <a:gd name="connsiteY14" fmla="*/ 52564 h 587057"/>
                <a:gd name="connsiteX15" fmla="*/ 11377 w 620977"/>
                <a:gd name="connsiteY15" fmla="*/ 17648 h 587057"/>
                <a:gd name="connsiteX0" fmla="*/ 11377 w 620977"/>
                <a:gd name="connsiteY0" fmla="*/ 17648 h 624766"/>
                <a:gd name="connsiteX1" fmla="*/ 163777 w 620977"/>
                <a:gd name="connsiteY1" fmla="*/ 13838 h 624766"/>
                <a:gd name="connsiteX2" fmla="*/ 502867 w 620977"/>
                <a:gd name="connsiteY2" fmla="*/ 208148 h 624766"/>
                <a:gd name="connsiteX3" fmla="*/ 617167 w 620977"/>
                <a:gd name="connsiteY3" fmla="*/ 219578 h 624766"/>
                <a:gd name="connsiteX4" fmla="*/ 620977 w 620977"/>
                <a:gd name="connsiteY4" fmla="*/ 429128 h 624766"/>
                <a:gd name="connsiteX5" fmla="*/ 335227 w 620977"/>
                <a:gd name="connsiteY5" fmla="*/ 448178 h 624766"/>
                <a:gd name="connsiteX6" fmla="*/ 87448 w 620977"/>
                <a:gd name="connsiteY6" fmla="*/ 624766 h 624766"/>
                <a:gd name="connsiteX7" fmla="*/ 0 w 620977"/>
                <a:gd name="connsiteY7" fmla="*/ 535825 h 624766"/>
                <a:gd name="connsiteX8" fmla="*/ 26487 w 620977"/>
                <a:gd name="connsiteY8" fmla="*/ 484856 h 624766"/>
                <a:gd name="connsiteX9" fmla="*/ 31388 w 620977"/>
                <a:gd name="connsiteY9" fmla="*/ 387691 h 624766"/>
                <a:gd name="connsiteX10" fmla="*/ 43233 w 620977"/>
                <a:gd name="connsiteY10" fmla="*/ 296084 h 624766"/>
                <a:gd name="connsiteX11" fmla="*/ 60210 w 620977"/>
                <a:gd name="connsiteY11" fmla="*/ 250774 h 624766"/>
                <a:gd name="connsiteX12" fmla="*/ 25790 w 620977"/>
                <a:gd name="connsiteY12" fmla="*/ 164402 h 624766"/>
                <a:gd name="connsiteX13" fmla="*/ 30427 w 620977"/>
                <a:gd name="connsiteY13" fmla="*/ 105278 h 624766"/>
                <a:gd name="connsiteX14" fmla="*/ 71548 w 620977"/>
                <a:gd name="connsiteY14" fmla="*/ 52564 h 624766"/>
                <a:gd name="connsiteX15" fmla="*/ 11377 w 620977"/>
                <a:gd name="connsiteY15" fmla="*/ 17648 h 624766"/>
                <a:gd name="connsiteX0" fmla="*/ 28518 w 620977"/>
                <a:gd name="connsiteY0" fmla="*/ 334 h 659546"/>
                <a:gd name="connsiteX1" fmla="*/ 163777 w 620977"/>
                <a:gd name="connsiteY1" fmla="*/ 48618 h 659546"/>
                <a:gd name="connsiteX2" fmla="*/ 502867 w 620977"/>
                <a:gd name="connsiteY2" fmla="*/ 242928 h 659546"/>
                <a:gd name="connsiteX3" fmla="*/ 617167 w 620977"/>
                <a:gd name="connsiteY3" fmla="*/ 254358 h 659546"/>
                <a:gd name="connsiteX4" fmla="*/ 620977 w 620977"/>
                <a:gd name="connsiteY4" fmla="*/ 463908 h 659546"/>
                <a:gd name="connsiteX5" fmla="*/ 335227 w 620977"/>
                <a:gd name="connsiteY5" fmla="*/ 482958 h 659546"/>
                <a:gd name="connsiteX6" fmla="*/ 87448 w 620977"/>
                <a:gd name="connsiteY6" fmla="*/ 659546 h 659546"/>
                <a:gd name="connsiteX7" fmla="*/ 0 w 620977"/>
                <a:gd name="connsiteY7" fmla="*/ 570605 h 659546"/>
                <a:gd name="connsiteX8" fmla="*/ 26487 w 620977"/>
                <a:gd name="connsiteY8" fmla="*/ 519636 h 659546"/>
                <a:gd name="connsiteX9" fmla="*/ 31388 w 620977"/>
                <a:gd name="connsiteY9" fmla="*/ 422471 h 659546"/>
                <a:gd name="connsiteX10" fmla="*/ 43233 w 620977"/>
                <a:gd name="connsiteY10" fmla="*/ 330864 h 659546"/>
                <a:gd name="connsiteX11" fmla="*/ 60210 w 620977"/>
                <a:gd name="connsiteY11" fmla="*/ 285554 h 659546"/>
                <a:gd name="connsiteX12" fmla="*/ 25790 w 620977"/>
                <a:gd name="connsiteY12" fmla="*/ 199182 h 659546"/>
                <a:gd name="connsiteX13" fmla="*/ 30427 w 620977"/>
                <a:gd name="connsiteY13" fmla="*/ 140058 h 659546"/>
                <a:gd name="connsiteX14" fmla="*/ 71548 w 620977"/>
                <a:gd name="connsiteY14" fmla="*/ 87344 h 659546"/>
                <a:gd name="connsiteX15" fmla="*/ 28518 w 620977"/>
                <a:gd name="connsiteY15" fmla="*/ 334 h 659546"/>
                <a:gd name="connsiteX0" fmla="*/ 28518 w 620977"/>
                <a:gd name="connsiteY0" fmla="*/ 25527 h 684739"/>
                <a:gd name="connsiteX1" fmla="*/ 82995 w 620977"/>
                <a:gd name="connsiteY1" fmla="*/ 11738 h 684739"/>
                <a:gd name="connsiteX2" fmla="*/ 502867 w 620977"/>
                <a:gd name="connsiteY2" fmla="*/ 268121 h 684739"/>
                <a:gd name="connsiteX3" fmla="*/ 617167 w 620977"/>
                <a:gd name="connsiteY3" fmla="*/ 279551 h 684739"/>
                <a:gd name="connsiteX4" fmla="*/ 620977 w 620977"/>
                <a:gd name="connsiteY4" fmla="*/ 489101 h 684739"/>
                <a:gd name="connsiteX5" fmla="*/ 335227 w 620977"/>
                <a:gd name="connsiteY5" fmla="*/ 508151 h 684739"/>
                <a:gd name="connsiteX6" fmla="*/ 87448 w 620977"/>
                <a:gd name="connsiteY6" fmla="*/ 684739 h 684739"/>
                <a:gd name="connsiteX7" fmla="*/ 0 w 620977"/>
                <a:gd name="connsiteY7" fmla="*/ 595798 h 684739"/>
                <a:gd name="connsiteX8" fmla="*/ 26487 w 620977"/>
                <a:gd name="connsiteY8" fmla="*/ 544829 h 684739"/>
                <a:gd name="connsiteX9" fmla="*/ 31388 w 620977"/>
                <a:gd name="connsiteY9" fmla="*/ 447664 h 684739"/>
                <a:gd name="connsiteX10" fmla="*/ 43233 w 620977"/>
                <a:gd name="connsiteY10" fmla="*/ 356057 h 684739"/>
                <a:gd name="connsiteX11" fmla="*/ 60210 w 620977"/>
                <a:gd name="connsiteY11" fmla="*/ 310747 h 684739"/>
                <a:gd name="connsiteX12" fmla="*/ 25790 w 620977"/>
                <a:gd name="connsiteY12" fmla="*/ 224375 h 684739"/>
                <a:gd name="connsiteX13" fmla="*/ 30427 w 620977"/>
                <a:gd name="connsiteY13" fmla="*/ 165251 h 684739"/>
                <a:gd name="connsiteX14" fmla="*/ 71548 w 620977"/>
                <a:gd name="connsiteY14" fmla="*/ 112537 h 684739"/>
                <a:gd name="connsiteX15" fmla="*/ 28518 w 620977"/>
                <a:gd name="connsiteY15" fmla="*/ 25527 h 684739"/>
                <a:gd name="connsiteX0" fmla="*/ 28518 w 620977"/>
                <a:gd name="connsiteY0" fmla="*/ 25527 h 684739"/>
                <a:gd name="connsiteX1" fmla="*/ 82995 w 620977"/>
                <a:gd name="connsiteY1" fmla="*/ 11738 h 684739"/>
                <a:gd name="connsiteX2" fmla="*/ 617167 w 620977"/>
                <a:gd name="connsiteY2" fmla="*/ 279551 h 684739"/>
                <a:gd name="connsiteX3" fmla="*/ 620977 w 620977"/>
                <a:gd name="connsiteY3" fmla="*/ 489101 h 684739"/>
                <a:gd name="connsiteX4" fmla="*/ 335227 w 620977"/>
                <a:gd name="connsiteY4" fmla="*/ 508151 h 684739"/>
                <a:gd name="connsiteX5" fmla="*/ 87448 w 620977"/>
                <a:gd name="connsiteY5" fmla="*/ 684739 h 684739"/>
                <a:gd name="connsiteX6" fmla="*/ 0 w 620977"/>
                <a:gd name="connsiteY6" fmla="*/ 595798 h 684739"/>
                <a:gd name="connsiteX7" fmla="*/ 26487 w 620977"/>
                <a:gd name="connsiteY7" fmla="*/ 544829 h 684739"/>
                <a:gd name="connsiteX8" fmla="*/ 31388 w 620977"/>
                <a:gd name="connsiteY8" fmla="*/ 447664 h 684739"/>
                <a:gd name="connsiteX9" fmla="*/ 43233 w 620977"/>
                <a:gd name="connsiteY9" fmla="*/ 356057 h 684739"/>
                <a:gd name="connsiteX10" fmla="*/ 60210 w 620977"/>
                <a:gd name="connsiteY10" fmla="*/ 310747 h 684739"/>
                <a:gd name="connsiteX11" fmla="*/ 25790 w 620977"/>
                <a:gd name="connsiteY11" fmla="*/ 224375 h 684739"/>
                <a:gd name="connsiteX12" fmla="*/ 30427 w 620977"/>
                <a:gd name="connsiteY12" fmla="*/ 165251 h 684739"/>
                <a:gd name="connsiteX13" fmla="*/ 71548 w 620977"/>
                <a:gd name="connsiteY13" fmla="*/ 112537 h 684739"/>
                <a:gd name="connsiteX14" fmla="*/ 28518 w 620977"/>
                <a:gd name="connsiteY14" fmla="*/ 25527 h 684739"/>
                <a:gd name="connsiteX0" fmla="*/ 28518 w 620977"/>
                <a:gd name="connsiteY0" fmla="*/ 25527 h 684739"/>
                <a:gd name="connsiteX1" fmla="*/ 82995 w 620977"/>
                <a:gd name="connsiteY1" fmla="*/ 11738 h 684739"/>
                <a:gd name="connsiteX2" fmla="*/ 581811 w 620977"/>
                <a:gd name="connsiteY2" fmla="*/ 278325 h 684739"/>
                <a:gd name="connsiteX3" fmla="*/ 620977 w 620977"/>
                <a:gd name="connsiteY3" fmla="*/ 489101 h 684739"/>
                <a:gd name="connsiteX4" fmla="*/ 335227 w 620977"/>
                <a:gd name="connsiteY4" fmla="*/ 508151 h 684739"/>
                <a:gd name="connsiteX5" fmla="*/ 87448 w 620977"/>
                <a:gd name="connsiteY5" fmla="*/ 684739 h 684739"/>
                <a:gd name="connsiteX6" fmla="*/ 0 w 620977"/>
                <a:gd name="connsiteY6" fmla="*/ 595798 h 684739"/>
                <a:gd name="connsiteX7" fmla="*/ 26487 w 620977"/>
                <a:gd name="connsiteY7" fmla="*/ 544829 h 684739"/>
                <a:gd name="connsiteX8" fmla="*/ 31388 w 620977"/>
                <a:gd name="connsiteY8" fmla="*/ 447664 h 684739"/>
                <a:gd name="connsiteX9" fmla="*/ 43233 w 620977"/>
                <a:gd name="connsiteY9" fmla="*/ 356057 h 684739"/>
                <a:gd name="connsiteX10" fmla="*/ 60210 w 620977"/>
                <a:gd name="connsiteY10" fmla="*/ 310747 h 684739"/>
                <a:gd name="connsiteX11" fmla="*/ 25790 w 620977"/>
                <a:gd name="connsiteY11" fmla="*/ 224375 h 684739"/>
                <a:gd name="connsiteX12" fmla="*/ 30427 w 620977"/>
                <a:gd name="connsiteY12" fmla="*/ 165251 h 684739"/>
                <a:gd name="connsiteX13" fmla="*/ 71548 w 620977"/>
                <a:gd name="connsiteY13" fmla="*/ 112537 h 684739"/>
                <a:gd name="connsiteX14" fmla="*/ 28518 w 620977"/>
                <a:gd name="connsiteY14" fmla="*/ 25527 h 684739"/>
                <a:gd name="connsiteX0" fmla="*/ 28518 w 620977"/>
                <a:gd name="connsiteY0" fmla="*/ 25527 h 684739"/>
                <a:gd name="connsiteX1" fmla="*/ 82995 w 620977"/>
                <a:gd name="connsiteY1" fmla="*/ 11738 h 684739"/>
                <a:gd name="connsiteX2" fmla="*/ 581811 w 620977"/>
                <a:gd name="connsiteY2" fmla="*/ 278325 h 684739"/>
                <a:gd name="connsiteX3" fmla="*/ 620977 w 620977"/>
                <a:gd name="connsiteY3" fmla="*/ 489101 h 684739"/>
                <a:gd name="connsiteX4" fmla="*/ 335227 w 620977"/>
                <a:gd name="connsiteY4" fmla="*/ 508151 h 684739"/>
                <a:gd name="connsiteX5" fmla="*/ 87448 w 620977"/>
                <a:gd name="connsiteY5" fmla="*/ 684739 h 684739"/>
                <a:gd name="connsiteX6" fmla="*/ 0 w 620977"/>
                <a:gd name="connsiteY6" fmla="*/ 595798 h 684739"/>
                <a:gd name="connsiteX7" fmla="*/ 26487 w 620977"/>
                <a:gd name="connsiteY7" fmla="*/ 544829 h 684739"/>
                <a:gd name="connsiteX8" fmla="*/ 31388 w 620977"/>
                <a:gd name="connsiteY8" fmla="*/ 447664 h 684739"/>
                <a:gd name="connsiteX9" fmla="*/ 43233 w 620977"/>
                <a:gd name="connsiteY9" fmla="*/ 356057 h 684739"/>
                <a:gd name="connsiteX10" fmla="*/ 60210 w 620977"/>
                <a:gd name="connsiteY10" fmla="*/ 310747 h 684739"/>
                <a:gd name="connsiteX11" fmla="*/ 25790 w 620977"/>
                <a:gd name="connsiteY11" fmla="*/ 224375 h 684739"/>
                <a:gd name="connsiteX12" fmla="*/ 30427 w 620977"/>
                <a:gd name="connsiteY12" fmla="*/ 165251 h 684739"/>
                <a:gd name="connsiteX13" fmla="*/ 71548 w 620977"/>
                <a:gd name="connsiteY13" fmla="*/ 112537 h 684739"/>
                <a:gd name="connsiteX14" fmla="*/ 28518 w 620977"/>
                <a:gd name="connsiteY14" fmla="*/ 25527 h 684739"/>
                <a:gd name="connsiteX0" fmla="*/ 28518 w 620977"/>
                <a:gd name="connsiteY0" fmla="*/ 25527 h 684739"/>
                <a:gd name="connsiteX1" fmla="*/ 82995 w 620977"/>
                <a:gd name="connsiteY1" fmla="*/ 11738 h 684739"/>
                <a:gd name="connsiteX2" fmla="*/ 581811 w 620977"/>
                <a:gd name="connsiteY2" fmla="*/ 278325 h 684739"/>
                <a:gd name="connsiteX3" fmla="*/ 620977 w 620977"/>
                <a:gd name="connsiteY3" fmla="*/ 489101 h 684739"/>
                <a:gd name="connsiteX4" fmla="*/ 335226 w 620977"/>
                <a:gd name="connsiteY4" fmla="*/ 508150 h 684739"/>
                <a:gd name="connsiteX5" fmla="*/ 87448 w 620977"/>
                <a:gd name="connsiteY5" fmla="*/ 684739 h 684739"/>
                <a:gd name="connsiteX6" fmla="*/ 0 w 620977"/>
                <a:gd name="connsiteY6" fmla="*/ 595798 h 684739"/>
                <a:gd name="connsiteX7" fmla="*/ 26487 w 620977"/>
                <a:gd name="connsiteY7" fmla="*/ 544829 h 684739"/>
                <a:gd name="connsiteX8" fmla="*/ 31388 w 620977"/>
                <a:gd name="connsiteY8" fmla="*/ 447664 h 684739"/>
                <a:gd name="connsiteX9" fmla="*/ 43233 w 620977"/>
                <a:gd name="connsiteY9" fmla="*/ 356057 h 684739"/>
                <a:gd name="connsiteX10" fmla="*/ 60210 w 620977"/>
                <a:gd name="connsiteY10" fmla="*/ 310747 h 684739"/>
                <a:gd name="connsiteX11" fmla="*/ 25790 w 620977"/>
                <a:gd name="connsiteY11" fmla="*/ 224375 h 684739"/>
                <a:gd name="connsiteX12" fmla="*/ 30427 w 620977"/>
                <a:gd name="connsiteY12" fmla="*/ 165251 h 684739"/>
                <a:gd name="connsiteX13" fmla="*/ 71548 w 620977"/>
                <a:gd name="connsiteY13" fmla="*/ 112537 h 684739"/>
                <a:gd name="connsiteX14" fmla="*/ 28518 w 620977"/>
                <a:gd name="connsiteY14" fmla="*/ 25527 h 684739"/>
                <a:gd name="connsiteX0" fmla="*/ 28518 w 620977"/>
                <a:gd name="connsiteY0" fmla="*/ 25527 h 684739"/>
                <a:gd name="connsiteX1" fmla="*/ 82995 w 620977"/>
                <a:gd name="connsiteY1" fmla="*/ 11738 h 684739"/>
                <a:gd name="connsiteX2" fmla="*/ 581811 w 620977"/>
                <a:gd name="connsiteY2" fmla="*/ 278325 h 684739"/>
                <a:gd name="connsiteX3" fmla="*/ 620977 w 620977"/>
                <a:gd name="connsiteY3" fmla="*/ 489101 h 684739"/>
                <a:gd name="connsiteX4" fmla="*/ 410943 w 620977"/>
                <a:gd name="connsiteY4" fmla="*/ 486340 h 684739"/>
                <a:gd name="connsiteX5" fmla="*/ 87448 w 620977"/>
                <a:gd name="connsiteY5" fmla="*/ 684739 h 684739"/>
                <a:gd name="connsiteX6" fmla="*/ 0 w 620977"/>
                <a:gd name="connsiteY6" fmla="*/ 595798 h 684739"/>
                <a:gd name="connsiteX7" fmla="*/ 26487 w 620977"/>
                <a:gd name="connsiteY7" fmla="*/ 544829 h 684739"/>
                <a:gd name="connsiteX8" fmla="*/ 31388 w 620977"/>
                <a:gd name="connsiteY8" fmla="*/ 447664 h 684739"/>
                <a:gd name="connsiteX9" fmla="*/ 43233 w 620977"/>
                <a:gd name="connsiteY9" fmla="*/ 356057 h 684739"/>
                <a:gd name="connsiteX10" fmla="*/ 60210 w 620977"/>
                <a:gd name="connsiteY10" fmla="*/ 310747 h 684739"/>
                <a:gd name="connsiteX11" fmla="*/ 25790 w 620977"/>
                <a:gd name="connsiteY11" fmla="*/ 224375 h 684739"/>
                <a:gd name="connsiteX12" fmla="*/ 30427 w 620977"/>
                <a:gd name="connsiteY12" fmla="*/ 165251 h 684739"/>
                <a:gd name="connsiteX13" fmla="*/ 71548 w 620977"/>
                <a:gd name="connsiteY13" fmla="*/ 112537 h 684739"/>
                <a:gd name="connsiteX14" fmla="*/ 28518 w 620977"/>
                <a:gd name="connsiteY14" fmla="*/ 25527 h 684739"/>
                <a:gd name="connsiteX0" fmla="*/ 28518 w 620977"/>
                <a:gd name="connsiteY0" fmla="*/ 25527 h 684739"/>
                <a:gd name="connsiteX1" fmla="*/ 82995 w 620977"/>
                <a:gd name="connsiteY1" fmla="*/ 11738 h 684739"/>
                <a:gd name="connsiteX2" fmla="*/ 581811 w 620977"/>
                <a:gd name="connsiteY2" fmla="*/ 278325 h 684739"/>
                <a:gd name="connsiteX3" fmla="*/ 620977 w 620977"/>
                <a:gd name="connsiteY3" fmla="*/ 489101 h 684739"/>
                <a:gd name="connsiteX4" fmla="*/ 355945 w 620977"/>
                <a:gd name="connsiteY4" fmla="*/ 484434 h 684739"/>
                <a:gd name="connsiteX5" fmla="*/ 87448 w 620977"/>
                <a:gd name="connsiteY5" fmla="*/ 684739 h 684739"/>
                <a:gd name="connsiteX6" fmla="*/ 0 w 620977"/>
                <a:gd name="connsiteY6" fmla="*/ 595798 h 684739"/>
                <a:gd name="connsiteX7" fmla="*/ 26487 w 620977"/>
                <a:gd name="connsiteY7" fmla="*/ 544829 h 684739"/>
                <a:gd name="connsiteX8" fmla="*/ 31388 w 620977"/>
                <a:gd name="connsiteY8" fmla="*/ 447664 h 684739"/>
                <a:gd name="connsiteX9" fmla="*/ 43233 w 620977"/>
                <a:gd name="connsiteY9" fmla="*/ 356057 h 684739"/>
                <a:gd name="connsiteX10" fmla="*/ 60210 w 620977"/>
                <a:gd name="connsiteY10" fmla="*/ 310747 h 684739"/>
                <a:gd name="connsiteX11" fmla="*/ 25790 w 620977"/>
                <a:gd name="connsiteY11" fmla="*/ 224375 h 684739"/>
                <a:gd name="connsiteX12" fmla="*/ 30427 w 620977"/>
                <a:gd name="connsiteY12" fmla="*/ 165251 h 684739"/>
                <a:gd name="connsiteX13" fmla="*/ 71548 w 620977"/>
                <a:gd name="connsiteY13" fmla="*/ 112537 h 684739"/>
                <a:gd name="connsiteX14" fmla="*/ 28518 w 620977"/>
                <a:gd name="connsiteY14" fmla="*/ 25527 h 684739"/>
                <a:gd name="connsiteX0" fmla="*/ 28518 w 629909"/>
                <a:gd name="connsiteY0" fmla="*/ 25527 h 684739"/>
                <a:gd name="connsiteX1" fmla="*/ 82995 w 629909"/>
                <a:gd name="connsiteY1" fmla="*/ 11738 h 684739"/>
                <a:gd name="connsiteX2" fmla="*/ 581811 w 629909"/>
                <a:gd name="connsiteY2" fmla="*/ 278325 h 684739"/>
                <a:gd name="connsiteX3" fmla="*/ 629910 w 629909"/>
                <a:gd name="connsiteY3" fmla="*/ 464977 h 684739"/>
                <a:gd name="connsiteX4" fmla="*/ 355945 w 629909"/>
                <a:gd name="connsiteY4" fmla="*/ 484434 h 684739"/>
                <a:gd name="connsiteX5" fmla="*/ 87448 w 629909"/>
                <a:gd name="connsiteY5" fmla="*/ 684739 h 684739"/>
                <a:gd name="connsiteX6" fmla="*/ 0 w 629909"/>
                <a:gd name="connsiteY6" fmla="*/ 595798 h 684739"/>
                <a:gd name="connsiteX7" fmla="*/ 26487 w 629909"/>
                <a:gd name="connsiteY7" fmla="*/ 544829 h 684739"/>
                <a:gd name="connsiteX8" fmla="*/ 31388 w 629909"/>
                <a:gd name="connsiteY8" fmla="*/ 447664 h 684739"/>
                <a:gd name="connsiteX9" fmla="*/ 43233 w 629909"/>
                <a:gd name="connsiteY9" fmla="*/ 356057 h 684739"/>
                <a:gd name="connsiteX10" fmla="*/ 60210 w 629909"/>
                <a:gd name="connsiteY10" fmla="*/ 310747 h 684739"/>
                <a:gd name="connsiteX11" fmla="*/ 25790 w 629909"/>
                <a:gd name="connsiteY11" fmla="*/ 224375 h 684739"/>
                <a:gd name="connsiteX12" fmla="*/ 30427 w 629909"/>
                <a:gd name="connsiteY12" fmla="*/ 165251 h 684739"/>
                <a:gd name="connsiteX13" fmla="*/ 71548 w 629909"/>
                <a:gd name="connsiteY13" fmla="*/ 112537 h 684739"/>
                <a:gd name="connsiteX14" fmla="*/ 28518 w 629909"/>
                <a:gd name="connsiteY14" fmla="*/ 25527 h 684739"/>
                <a:gd name="connsiteX0" fmla="*/ 28518 w 629909"/>
                <a:gd name="connsiteY0" fmla="*/ 62122 h 721334"/>
                <a:gd name="connsiteX1" fmla="*/ 104481 w 629909"/>
                <a:gd name="connsiteY1" fmla="*/ 7189 h 721334"/>
                <a:gd name="connsiteX2" fmla="*/ 581811 w 629909"/>
                <a:gd name="connsiteY2" fmla="*/ 314920 h 721334"/>
                <a:gd name="connsiteX3" fmla="*/ 629910 w 629909"/>
                <a:gd name="connsiteY3" fmla="*/ 501572 h 721334"/>
                <a:gd name="connsiteX4" fmla="*/ 355945 w 629909"/>
                <a:gd name="connsiteY4" fmla="*/ 521029 h 721334"/>
                <a:gd name="connsiteX5" fmla="*/ 87448 w 629909"/>
                <a:gd name="connsiteY5" fmla="*/ 721334 h 721334"/>
                <a:gd name="connsiteX6" fmla="*/ 0 w 629909"/>
                <a:gd name="connsiteY6" fmla="*/ 632393 h 721334"/>
                <a:gd name="connsiteX7" fmla="*/ 26487 w 629909"/>
                <a:gd name="connsiteY7" fmla="*/ 581424 h 721334"/>
                <a:gd name="connsiteX8" fmla="*/ 31388 w 629909"/>
                <a:gd name="connsiteY8" fmla="*/ 484259 h 721334"/>
                <a:gd name="connsiteX9" fmla="*/ 43233 w 629909"/>
                <a:gd name="connsiteY9" fmla="*/ 392652 h 721334"/>
                <a:gd name="connsiteX10" fmla="*/ 60210 w 629909"/>
                <a:gd name="connsiteY10" fmla="*/ 347342 h 721334"/>
                <a:gd name="connsiteX11" fmla="*/ 25790 w 629909"/>
                <a:gd name="connsiteY11" fmla="*/ 260970 h 721334"/>
                <a:gd name="connsiteX12" fmla="*/ 30427 w 629909"/>
                <a:gd name="connsiteY12" fmla="*/ 201846 h 721334"/>
                <a:gd name="connsiteX13" fmla="*/ 71548 w 629909"/>
                <a:gd name="connsiteY13" fmla="*/ 149132 h 721334"/>
                <a:gd name="connsiteX14" fmla="*/ 28518 w 629909"/>
                <a:gd name="connsiteY14" fmla="*/ 62122 h 721334"/>
                <a:gd name="connsiteX0" fmla="*/ 28518 w 629909"/>
                <a:gd name="connsiteY0" fmla="*/ 48653 h 707865"/>
                <a:gd name="connsiteX1" fmla="*/ 123510 w 629909"/>
                <a:gd name="connsiteY1" fmla="*/ 8342 h 707865"/>
                <a:gd name="connsiteX2" fmla="*/ 581811 w 629909"/>
                <a:gd name="connsiteY2" fmla="*/ 301451 h 707865"/>
                <a:gd name="connsiteX3" fmla="*/ 629910 w 629909"/>
                <a:gd name="connsiteY3" fmla="*/ 488103 h 707865"/>
                <a:gd name="connsiteX4" fmla="*/ 355945 w 629909"/>
                <a:gd name="connsiteY4" fmla="*/ 507560 h 707865"/>
                <a:gd name="connsiteX5" fmla="*/ 87448 w 629909"/>
                <a:gd name="connsiteY5" fmla="*/ 707865 h 707865"/>
                <a:gd name="connsiteX6" fmla="*/ 0 w 629909"/>
                <a:gd name="connsiteY6" fmla="*/ 618924 h 707865"/>
                <a:gd name="connsiteX7" fmla="*/ 26487 w 629909"/>
                <a:gd name="connsiteY7" fmla="*/ 567955 h 707865"/>
                <a:gd name="connsiteX8" fmla="*/ 31388 w 629909"/>
                <a:gd name="connsiteY8" fmla="*/ 470790 h 707865"/>
                <a:gd name="connsiteX9" fmla="*/ 43233 w 629909"/>
                <a:gd name="connsiteY9" fmla="*/ 379183 h 707865"/>
                <a:gd name="connsiteX10" fmla="*/ 60210 w 629909"/>
                <a:gd name="connsiteY10" fmla="*/ 333873 h 707865"/>
                <a:gd name="connsiteX11" fmla="*/ 25790 w 629909"/>
                <a:gd name="connsiteY11" fmla="*/ 247501 h 707865"/>
                <a:gd name="connsiteX12" fmla="*/ 30427 w 629909"/>
                <a:gd name="connsiteY12" fmla="*/ 188377 h 707865"/>
                <a:gd name="connsiteX13" fmla="*/ 71548 w 629909"/>
                <a:gd name="connsiteY13" fmla="*/ 135663 h 707865"/>
                <a:gd name="connsiteX14" fmla="*/ 28518 w 629909"/>
                <a:gd name="connsiteY14" fmla="*/ 48653 h 707865"/>
                <a:gd name="connsiteX0" fmla="*/ 28518 w 629909"/>
                <a:gd name="connsiteY0" fmla="*/ 40311 h 699523"/>
                <a:gd name="connsiteX1" fmla="*/ 123510 w 629909"/>
                <a:gd name="connsiteY1" fmla="*/ 0 h 699523"/>
                <a:gd name="connsiteX2" fmla="*/ 581811 w 629909"/>
                <a:gd name="connsiteY2" fmla="*/ 293109 h 699523"/>
                <a:gd name="connsiteX3" fmla="*/ 629910 w 629909"/>
                <a:gd name="connsiteY3" fmla="*/ 479761 h 699523"/>
                <a:gd name="connsiteX4" fmla="*/ 355945 w 629909"/>
                <a:gd name="connsiteY4" fmla="*/ 499218 h 699523"/>
                <a:gd name="connsiteX5" fmla="*/ 87448 w 629909"/>
                <a:gd name="connsiteY5" fmla="*/ 699523 h 699523"/>
                <a:gd name="connsiteX6" fmla="*/ 0 w 629909"/>
                <a:gd name="connsiteY6" fmla="*/ 610582 h 699523"/>
                <a:gd name="connsiteX7" fmla="*/ 26487 w 629909"/>
                <a:gd name="connsiteY7" fmla="*/ 559613 h 699523"/>
                <a:gd name="connsiteX8" fmla="*/ 31388 w 629909"/>
                <a:gd name="connsiteY8" fmla="*/ 462448 h 699523"/>
                <a:gd name="connsiteX9" fmla="*/ 43233 w 629909"/>
                <a:gd name="connsiteY9" fmla="*/ 370841 h 699523"/>
                <a:gd name="connsiteX10" fmla="*/ 60210 w 629909"/>
                <a:gd name="connsiteY10" fmla="*/ 325531 h 699523"/>
                <a:gd name="connsiteX11" fmla="*/ 25790 w 629909"/>
                <a:gd name="connsiteY11" fmla="*/ 239159 h 699523"/>
                <a:gd name="connsiteX12" fmla="*/ 30427 w 629909"/>
                <a:gd name="connsiteY12" fmla="*/ 180035 h 699523"/>
                <a:gd name="connsiteX13" fmla="*/ 71548 w 629909"/>
                <a:gd name="connsiteY13" fmla="*/ 127321 h 699523"/>
                <a:gd name="connsiteX14" fmla="*/ 28518 w 629909"/>
                <a:gd name="connsiteY14" fmla="*/ 40311 h 699523"/>
                <a:gd name="connsiteX0" fmla="*/ 28518 w 629909"/>
                <a:gd name="connsiteY0" fmla="*/ 61360 h 720572"/>
                <a:gd name="connsiteX1" fmla="*/ 120503 w 629909"/>
                <a:gd name="connsiteY1" fmla="*/ 0 h 720572"/>
                <a:gd name="connsiteX2" fmla="*/ 581811 w 629909"/>
                <a:gd name="connsiteY2" fmla="*/ 314158 h 720572"/>
                <a:gd name="connsiteX3" fmla="*/ 629910 w 629909"/>
                <a:gd name="connsiteY3" fmla="*/ 500810 h 720572"/>
                <a:gd name="connsiteX4" fmla="*/ 355945 w 629909"/>
                <a:gd name="connsiteY4" fmla="*/ 520267 h 720572"/>
                <a:gd name="connsiteX5" fmla="*/ 87448 w 629909"/>
                <a:gd name="connsiteY5" fmla="*/ 720572 h 720572"/>
                <a:gd name="connsiteX6" fmla="*/ 0 w 629909"/>
                <a:gd name="connsiteY6" fmla="*/ 631631 h 720572"/>
                <a:gd name="connsiteX7" fmla="*/ 26487 w 629909"/>
                <a:gd name="connsiteY7" fmla="*/ 580662 h 720572"/>
                <a:gd name="connsiteX8" fmla="*/ 31388 w 629909"/>
                <a:gd name="connsiteY8" fmla="*/ 483497 h 720572"/>
                <a:gd name="connsiteX9" fmla="*/ 43233 w 629909"/>
                <a:gd name="connsiteY9" fmla="*/ 391890 h 720572"/>
                <a:gd name="connsiteX10" fmla="*/ 60210 w 629909"/>
                <a:gd name="connsiteY10" fmla="*/ 346580 h 720572"/>
                <a:gd name="connsiteX11" fmla="*/ 25790 w 629909"/>
                <a:gd name="connsiteY11" fmla="*/ 260208 h 720572"/>
                <a:gd name="connsiteX12" fmla="*/ 30427 w 629909"/>
                <a:gd name="connsiteY12" fmla="*/ 201084 h 720572"/>
                <a:gd name="connsiteX13" fmla="*/ 71548 w 629909"/>
                <a:gd name="connsiteY13" fmla="*/ 148370 h 720572"/>
                <a:gd name="connsiteX14" fmla="*/ 28518 w 629909"/>
                <a:gd name="connsiteY14" fmla="*/ 61360 h 720572"/>
                <a:gd name="connsiteX0" fmla="*/ 28518 w 629910"/>
                <a:gd name="connsiteY0" fmla="*/ 61360 h 720572"/>
                <a:gd name="connsiteX1" fmla="*/ 120503 w 629910"/>
                <a:gd name="connsiteY1" fmla="*/ 0 h 720572"/>
                <a:gd name="connsiteX2" fmla="*/ 581811 w 629910"/>
                <a:gd name="connsiteY2" fmla="*/ 314158 h 720572"/>
                <a:gd name="connsiteX3" fmla="*/ 629910 w 629910"/>
                <a:gd name="connsiteY3" fmla="*/ 500810 h 720572"/>
                <a:gd name="connsiteX4" fmla="*/ 355945 w 629910"/>
                <a:gd name="connsiteY4" fmla="*/ 520267 h 720572"/>
                <a:gd name="connsiteX5" fmla="*/ 87448 w 629910"/>
                <a:gd name="connsiteY5" fmla="*/ 720572 h 720572"/>
                <a:gd name="connsiteX6" fmla="*/ 0 w 629910"/>
                <a:gd name="connsiteY6" fmla="*/ 631631 h 720572"/>
                <a:gd name="connsiteX7" fmla="*/ 26487 w 629910"/>
                <a:gd name="connsiteY7" fmla="*/ 580662 h 720572"/>
                <a:gd name="connsiteX8" fmla="*/ 31388 w 629910"/>
                <a:gd name="connsiteY8" fmla="*/ 483497 h 720572"/>
                <a:gd name="connsiteX9" fmla="*/ 43233 w 629910"/>
                <a:gd name="connsiteY9" fmla="*/ 391890 h 720572"/>
                <a:gd name="connsiteX10" fmla="*/ 60210 w 629910"/>
                <a:gd name="connsiteY10" fmla="*/ 346580 h 720572"/>
                <a:gd name="connsiteX11" fmla="*/ 25790 w 629910"/>
                <a:gd name="connsiteY11" fmla="*/ 260208 h 720572"/>
                <a:gd name="connsiteX12" fmla="*/ 174985 w 629910"/>
                <a:gd name="connsiteY12" fmla="*/ 211758 h 720572"/>
                <a:gd name="connsiteX13" fmla="*/ 71548 w 629910"/>
                <a:gd name="connsiteY13" fmla="*/ 148370 h 720572"/>
                <a:gd name="connsiteX14" fmla="*/ 28518 w 629910"/>
                <a:gd name="connsiteY14" fmla="*/ 61360 h 720572"/>
                <a:gd name="connsiteX0" fmla="*/ 28518 w 629910"/>
                <a:gd name="connsiteY0" fmla="*/ 61360 h 720572"/>
                <a:gd name="connsiteX1" fmla="*/ 120503 w 629910"/>
                <a:gd name="connsiteY1" fmla="*/ 0 h 720572"/>
                <a:gd name="connsiteX2" fmla="*/ 581811 w 629910"/>
                <a:gd name="connsiteY2" fmla="*/ 314158 h 720572"/>
                <a:gd name="connsiteX3" fmla="*/ 629910 w 629910"/>
                <a:gd name="connsiteY3" fmla="*/ 500810 h 720572"/>
                <a:gd name="connsiteX4" fmla="*/ 355945 w 629910"/>
                <a:gd name="connsiteY4" fmla="*/ 520267 h 720572"/>
                <a:gd name="connsiteX5" fmla="*/ 87448 w 629910"/>
                <a:gd name="connsiteY5" fmla="*/ 720572 h 720572"/>
                <a:gd name="connsiteX6" fmla="*/ 0 w 629910"/>
                <a:gd name="connsiteY6" fmla="*/ 631631 h 720572"/>
                <a:gd name="connsiteX7" fmla="*/ 26487 w 629910"/>
                <a:gd name="connsiteY7" fmla="*/ 580662 h 720572"/>
                <a:gd name="connsiteX8" fmla="*/ 31388 w 629910"/>
                <a:gd name="connsiteY8" fmla="*/ 483497 h 720572"/>
                <a:gd name="connsiteX9" fmla="*/ 43233 w 629910"/>
                <a:gd name="connsiteY9" fmla="*/ 391890 h 720572"/>
                <a:gd name="connsiteX10" fmla="*/ 60210 w 629910"/>
                <a:gd name="connsiteY10" fmla="*/ 346580 h 720572"/>
                <a:gd name="connsiteX11" fmla="*/ 25790 w 629910"/>
                <a:gd name="connsiteY11" fmla="*/ 260208 h 720572"/>
                <a:gd name="connsiteX12" fmla="*/ 118107 w 629910"/>
                <a:gd name="connsiteY12" fmla="*/ 198458 h 720572"/>
                <a:gd name="connsiteX13" fmla="*/ 71548 w 629910"/>
                <a:gd name="connsiteY13" fmla="*/ 148370 h 720572"/>
                <a:gd name="connsiteX14" fmla="*/ 28518 w 629910"/>
                <a:gd name="connsiteY14" fmla="*/ 61360 h 720572"/>
                <a:gd name="connsiteX0" fmla="*/ 67218 w 629910"/>
                <a:gd name="connsiteY0" fmla="*/ 73221 h 720572"/>
                <a:gd name="connsiteX1" fmla="*/ 120503 w 629910"/>
                <a:gd name="connsiteY1" fmla="*/ 0 h 720572"/>
                <a:gd name="connsiteX2" fmla="*/ 581811 w 629910"/>
                <a:gd name="connsiteY2" fmla="*/ 314158 h 720572"/>
                <a:gd name="connsiteX3" fmla="*/ 629910 w 629910"/>
                <a:gd name="connsiteY3" fmla="*/ 500810 h 720572"/>
                <a:gd name="connsiteX4" fmla="*/ 355945 w 629910"/>
                <a:gd name="connsiteY4" fmla="*/ 520267 h 720572"/>
                <a:gd name="connsiteX5" fmla="*/ 87448 w 629910"/>
                <a:gd name="connsiteY5" fmla="*/ 720572 h 720572"/>
                <a:gd name="connsiteX6" fmla="*/ 0 w 629910"/>
                <a:gd name="connsiteY6" fmla="*/ 631631 h 720572"/>
                <a:gd name="connsiteX7" fmla="*/ 26487 w 629910"/>
                <a:gd name="connsiteY7" fmla="*/ 580662 h 720572"/>
                <a:gd name="connsiteX8" fmla="*/ 31388 w 629910"/>
                <a:gd name="connsiteY8" fmla="*/ 483497 h 720572"/>
                <a:gd name="connsiteX9" fmla="*/ 43233 w 629910"/>
                <a:gd name="connsiteY9" fmla="*/ 391890 h 720572"/>
                <a:gd name="connsiteX10" fmla="*/ 60210 w 629910"/>
                <a:gd name="connsiteY10" fmla="*/ 346580 h 720572"/>
                <a:gd name="connsiteX11" fmla="*/ 25790 w 629910"/>
                <a:gd name="connsiteY11" fmla="*/ 260208 h 720572"/>
                <a:gd name="connsiteX12" fmla="*/ 118107 w 629910"/>
                <a:gd name="connsiteY12" fmla="*/ 198458 h 720572"/>
                <a:gd name="connsiteX13" fmla="*/ 71548 w 629910"/>
                <a:gd name="connsiteY13" fmla="*/ 148370 h 720572"/>
                <a:gd name="connsiteX14" fmla="*/ 67218 w 629910"/>
                <a:gd name="connsiteY14" fmla="*/ 73221 h 720572"/>
                <a:gd name="connsiteX0" fmla="*/ 67218 w 629910"/>
                <a:gd name="connsiteY0" fmla="*/ 73221 h 720572"/>
                <a:gd name="connsiteX1" fmla="*/ 120503 w 629910"/>
                <a:gd name="connsiteY1" fmla="*/ 0 h 720572"/>
                <a:gd name="connsiteX2" fmla="*/ 581811 w 629910"/>
                <a:gd name="connsiteY2" fmla="*/ 314158 h 720572"/>
                <a:gd name="connsiteX3" fmla="*/ 629910 w 629910"/>
                <a:gd name="connsiteY3" fmla="*/ 500810 h 720572"/>
                <a:gd name="connsiteX4" fmla="*/ 355945 w 629910"/>
                <a:gd name="connsiteY4" fmla="*/ 520267 h 720572"/>
                <a:gd name="connsiteX5" fmla="*/ 87448 w 629910"/>
                <a:gd name="connsiteY5" fmla="*/ 720572 h 720572"/>
                <a:gd name="connsiteX6" fmla="*/ 0 w 629910"/>
                <a:gd name="connsiteY6" fmla="*/ 631631 h 720572"/>
                <a:gd name="connsiteX7" fmla="*/ 26487 w 629910"/>
                <a:gd name="connsiteY7" fmla="*/ 580662 h 720572"/>
                <a:gd name="connsiteX8" fmla="*/ 31388 w 629910"/>
                <a:gd name="connsiteY8" fmla="*/ 483497 h 720572"/>
                <a:gd name="connsiteX9" fmla="*/ 43233 w 629910"/>
                <a:gd name="connsiteY9" fmla="*/ 391890 h 720572"/>
                <a:gd name="connsiteX10" fmla="*/ 60210 w 629910"/>
                <a:gd name="connsiteY10" fmla="*/ 346580 h 720572"/>
                <a:gd name="connsiteX11" fmla="*/ 25790 w 629910"/>
                <a:gd name="connsiteY11" fmla="*/ 260208 h 720572"/>
                <a:gd name="connsiteX12" fmla="*/ 118107 w 629910"/>
                <a:gd name="connsiteY12" fmla="*/ 198458 h 720572"/>
                <a:gd name="connsiteX13" fmla="*/ 67218 w 629910"/>
                <a:gd name="connsiteY13" fmla="*/ 73221 h 720572"/>
                <a:gd name="connsiteX0" fmla="*/ 67218 w 629910"/>
                <a:gd name="connsiteY0" fmla="*/ 73221 h 720572"/>
                <a:gd name="connsiteX1" fmla="*/ 120503 w 629910"/>
                <a:gd name="connsiteY1" fmla="*/ 0 h 720572"/>
                <a:gd name="connsiteX2" fmla="*/ 581811 w 629910"/>
                <a:gd name="connsiteY2" fmla="*/ 314158 h 720572"/>
                <a:gd name="connsiteX3" fmla="*/ 629910 w 629910"/>
                <a:gd name="connsiteY3" fmla="*/ 500810 h 720572"/>
                <a:gd name="connsiteX4" fmla="*/ 355945 w 629910"/>
                <a:gd name="connsiteY4" fmla="*/ 520267 h 720572"/>
                <a:gd name="connsiteX5" fmla="*/ 87448 w 629910"/>
                <a:gd name="connsiteY5" fmla="*/ 720572 h 720572"/>
                <a:gd name="connsiteX6" fmla="*/ 0 w 629910"/>
                <a:gd name="connsiteY6" fmla="*/ 631631 h 720572"/>
                <a:gd name="connsiteX7" fmla="*/ 26487 w 629910"/>
                <a:gd name="connsiteY7" fmla="*/ 580662 h 720572"/>
                <a:gd name="connsiteX8" fmla="*/ 31388 w 629910"/>
                <a:gd name="connsiteY8" fmla="*/ 483497 h 720572"/>
                <a:gd name="connsiteX9" fmla="*/ 43233 w 629910"/>
                <a:gd name="connsiteY9" fmla="*/ 391890 h 720572"/>
                <a:gd name="connsiteX10" fmla="*/ 60210 w 629910"/>
                <a:gd name="connsiteY10" fmla="*/ 346580 h 720572"/>
                <a:gd name="connsiteX11" fmla="*/ 118107 w 629910"/>
                <a:gd name="connsiteY11" fmla="*/ 198458 h 720572"/>
                <a:gd name="connsiteX12" fmla="*/ 67218 w 629910"/>
                <a:gd name="connsiteY12" fmla="*/ 73221 h 720572"/>
                <a:gd name="connsiteX0" fmla="*/ 67218 w 629910"/>
                <a:gd name="connsiteY0" fmla="*/ 73221 h 720572"/>
                <a:gd name="connsiteX1" fmla="*/ 120503 w 629910"/>
                <a:gd name="connsiteY1" fmla="*/ 0 h 720572"/>
                <a:gd name="connsiteX2" fmla="*/ 581811 w 629910"/>
                <a:gd name="connsiteY2" fmla="*/ 314158 h 720572"/>
                <a:gd name="connsiteX3" fmla="*/ 629910 w 629910"/>
                <a:gd name="connsiteY3" fmla="*/ 500810 h 720572"/>
                <a:gd name="connsiteX4" fmla="*/ 355945 w 629910"/>
                <a:gd name="connsiteY4" fmla="*/ 520267 h 720572"/>
                <a:gd name="connsiteX5" fmla="*/ 87448 w 629910"/>
                <a:gd name="connsiteY5" fmla="*/ 720572 h 720572"/>
                <a:gd name="connsiteX6" fmla="*/ 0 w 629910"/>
                <a:gd name="connsiteY6" fmla="*/ 631631 h 720572"/>
                <a:gd name="connsiteX7" fmla="*/ 26487 w 629910"/>
                <a:gd name="connsiteY7" fmla="*/ 580662 h 720572"/>
                <a:gd name="connsiteX8" fmla="*/ 31388 w 629910"/>
                <a:gd name="connsiteY8" fmla="*/ 483497 h 720572"/>
                <a:gd name="connsiteX9" fmla="*/ 43233 w 629910"/>
                <a:gd name="connsiteY9" fmla="*/ 391890 h 720572"/>
                <a:gd name="connsiteX10" fmla="*/ 118107 w 629910"/>
                <a:gd name="connsiteY10" fmla="*/ 198458 h 720572"/>
                <a:gd name="connsiteX11" fmla="*/ 67218 w 629910"/>
                <a:gd name="connsiteY11" fmla="*/ 73221 h 720572"/>
                <a:gd name="connsiteX0" fmla="*/ 67218 w 629910"/>
                <a:gd name="connsiteY0" fmla="*/ 73221 h 720572"/>
                <a:gd name="connsiteX1" fmla="*/ 120503 w 629910"/>
                <a:gd name="connsiteY1" fmla="*/ 0 h 720572"/>
                <a:gd name="connsiteX2" fmla="*/ 581811 w 629910"/>
                <a:gd name="connsiteY2" fmla="*/ 314158 h 720572"/>
                <a:gd name="connsiteX3" fmla="*/ 629910 w 629910"/>
                <a:gd name="connsiteY3" fmla="*/ 500810 h 720572"/>
                <a:gd name="connsiteX4" fmla="*/ 355945 w 629910"/>
                <a:gd name="connsiteY4" fmla="*/ 520267 h 720572"/>
                <a:gd name="connsiteX5" fmla="*/ 87448 w 629910"/>
                <a:gd name="connsiteY5" fmla="*/ 720572 h 720572"/>
                <a:gd name="connsiteX6" fmla="*/ 0 w 629910"/>
                <a:gd name="connsiteY6" fmla="*/ 631631 h 720572"/>
                <a:gd name="connsiteX7" fmla="*/ 26487 w 629910"/>
                <a:gd name="connsiteY7" fmla="*/ 580662 h 720572"/>
                <a:gd name="connsiteX8" fmla="*/ 31388 w 629910"/>
                <a:gd name="connsiteY8" fmla="*/ 483497 h 720572"/>
                <a:gd name="connsiteX9" fmla="*/ 118107 w 629910"/>
                <a:gd name="connsiteY9" fmla="*/ 198458 h 720572"/>
                <a:gd name="connsiteX10" fmla="*/ 67218 w 629910"/>
                <a:gd name="connsiteY10" fmla="*/ 73221 h 720572"/>
                <a:gd name="connsiteX0" fmla="*/ 67218 w 629910"/>
                <a:gd name="connsiteY0" fmla="*/ 73221 h 720572"/>
                <a:gd name="connsiteX1" fmla="*/ 120503 w 629910"/>
                <a:gd name="connsiteY1" fmla="*/ 0 h 720572"/>
                <a:gd name="connsiteX2" fmla="*/ 581811 w 629910"/>
                <a:gd name="connsiteY2" fmla="*/ 314158 h 720572"/>
                <a:gd name="connsiteX3" fmla="*/ 629910 w 629910"/>
                <a:gd name="connsiteY3" fmla="*/ 500810 h 720572"/>
                <a:gd name="connsiteX4" fmla="*/ 355945 w 629910"/>
                <a:gd name="connsiteY4" fmla="*/ 520267 h 720572"/>
                <a:gd name="connsiteX5" fmla="*/ 87448 w 629910"/>
                <a:gd name="connsiteY5" fmla="*/ 720572 h 720572"/>
                <a:gd name="connsiteX6" fmla="*/ 0 w 629910"/>
                <a:gd name="connsiteY6" fmla="*/ 631631 h 720572"/>
                <a:gd name="connsiteX7" fmla="*/ 26487 w 629910"/>
                <a:gd name="connsiteY7" fmla="*/ 580662 h 720572"/>
                <a:gd name="connsiteX8" fmla="*/ 31388 w 629910"/>
                <a:gd name="connsiteY8" fmla="*/ 483497 h 720572"/>
                <a:gd name="connsiteX9" fmla="*/ 83969 w 629910"/>
                <a:gd name="connsiteY9" fmla="*/ 228025 h 720572"/>
                <a:gd name="connsiteX10" fmla="*/ 67218 w 629910"/>
                <a:gd name="connsiteY10" fmla="*/ 73221 h 720572"/>
                <a:gd name="connsiteX0" fmla="*/ 67218 w 629910"/>
                <a:gd name="connsiteY0" fmla="*/ 73221 h 720572"/>
                <a:gd name="connsiteX1" fmla="*/ 120503 w 629910"/>
                <a:gd name="connsiteY1" fmla="*/ 0 h 720572"/>
                <a:gd name="connsiteX2" fmla="*/ 581811 w 629910"/>
                <a:gd name="connsiteY2" fmla="*/ 314158 h 720572"/>
                <a:gd name="connsiteX3" fmla="*/ 629910 w 629910"/>
                <a:gd name="connsiteY3" fmla="*/ 500810 h 720572"/>
                <a:gd name="connsiteX4" fmla="*/ 355945 w 629910"/>
                <a:gd name="connsiteY4" fmla="*/ 520267 h 720572"/>
                <a:gd name="connsiteX5" fmla="*/ 87448 w 629910"/>
                <a:gd name="connsiteY5" fmla="*/ 720572 h 720572"/>
                <a:gd name="connsiteX6" fmla="*/ 0 w 629910"/>
                <a:gd name="connsiteY6" fmla="*/ 631631 h 720572"/>
                <a:gd name="connsiteX7" fmla="*/ 26487 w 629910"/>
                <a:gd name="connsiteY7" fmla="*/ 580662 h 720572"/>
                <a:gd name="connsiteX8" fmla="*/ 65996 w 629910"/>
                <a:gd name="connsiteY8" fmla="*/ 484696 h 720572"/>
                <a:gd name="connsiteX9" fmla="*/ 83969 w 629910"/>
                <a:gd name="connsiteY9" fmla="*/ 228025 h 720572"/>
                <a:gd name="connsiteX10" fmla="*/ 67218 w 629910"/>
                <a:gd name="connsiteY10" fmla="*/ 73221 h 720572"/>
                <a:gd name="connsiteX0" fmla="*/ 67218 w 629910"/>
                <a:gd name="connsiteY0" fmla="*/ 73221 h 720572"/>
                <a:gd name="connsiteX1" fmla="*/ 120503 w 629910"/>
                <a:gd name="connsiteY1" fmla="*/ 0 h 720572"/>
                <a:gd name="connsiteX2" fmla="*/ 581811 w 629910"/>
                <a:gd name="connsiteY2" fmla="*/ 314158 h 720572"/>
                <a:gd name="connsiteX3" fmla="*/ 629910 w 629910"/>
                <a:gd name="connsiteY3" fmla="*/ 500810 h 720572"/>
                <a:gd name="connsiteX4" fmla="*/ 355945 w 629910"/>
                <a:gd name="connsiteY4" fmla="*/ 520267 h 720572"/>
                <a:gd name="connsiteX5" fmla="*/ 87448 w 629910"/>
                <a:gd name="connsiteY5" fmla="*/ 720572 h 720572"/>
                <a:gd name="connsiteX6" fmla="*/ 0 w 629910"/>
                <a:gd name="connsiteY6" fmla="*/ 631631 h 720572"/>
                <a:gd name="connsiteX7" fmla="*/ 85778 w 629910"/>
                <a:gd name="connsiteY7" fmla="*/ 601329 h 720572"/>
                <a:gd name="connsiteX8" fmla="*/ 65996 w 629910"/>
                <a:gd name="connsiteY8" fmla="*/ 484696 h 720572"/>
                <a:gd name="connsiteX9" fmla="*/ 83969 w 629910"/>
                <a:gd name="connsiteY9" fmla="*/ 228025 h 720572"/>
                <a:gd name="connsiteX10" fmla="*/ 67218 w 629910"/>
                <a:gd name="connsiteY10" fmla="*/ 73221 h 720572"/>
                <a:gd name="connsiteX0" fmla="*/ 6590 w 569282"/>
                <a:gd name="connsiteY0" fmla="*/ 73221 h 720572"/>
                <a:gd name="connsiteX1" fmla="*/ 59875 w 569282"/>
                <a:gd name="connsiteY1" fmla="*/ 0 h 720572"/>
                <a:gd name="connsiteX2" fmla="*/ 521183 w 569282"/>
                <a:gd name="connsiteY2" fmla="*/ 314158 h 720572"/>
                <a:gd name="connsiteX3" fmla="*/ 569282 w 569282"/>
                <a:gd name="connsiteY3" fmla="*/ 500810 h 720572"/>
                <a:gd name="connsiteX4" fmla="*/ 295317 w 569282"/>
                <a:gd name="connsiteY4" fmla="*/ 520267 h 720572"/>
                <a:gd name="connsiteX5" fmla="*/ 26820 w 569282"/>
                <a:gd name="connsiteY5" fmla="*/ 720572 h 720572"/>
                <a:gd name="connsiteX6" fmla="*/ 0 w 569282"/>
                <a:gd name="connsiteY6" fmla="*/ 642633 h 720572"/>
                <a:gd name="connsiteX7" fmla="*/ 25150 w 569282"/>
                <a:gd name="connsiteY7" fmla="*/ 601329 h 720572"/>
                <a:gd name="connsiteX8" fmla="*/ 5368 w 569282"/>
                <a:gd name="connsiteY8" fmla="*/ 484696 h 720572"/>
                <a:gd name="connsiteX9" fmla="*/ 23341 w 569282"/>
                <a:gd name="connsiteY9" fmla="*/ 228025 h 720572"/>
                <a:gd name="connsiteX10" fmla="*/ 6590 w 569282"/>
                <a:gd name="connsiteY10" fmla="*/ 73221 h 720572"/>
                <a:gd name="connsiteX0" fmla="*/ 6590 w 569282"/>
                <a:gd name="connsiteY0" fmla="*/ 73221 h 720572"/>
                <a:gd name="connsiteX1" fmla="*/ 59875 w 569282"/>
                <a:gd name="connsiteY1" fmla="*/ 0 h 720572"/>
                <a:gd name="connsiteX2" fmla="*/ 521183 w 569282"/>
                <a:gd name="connsiteY2" fmla="*/ 314158 h 720572"/>
                <a:gd name="connsiteX3" fmla="*/ 569282 w 569282"/>
                <a:gd name="connsiteY3" fmla="*/ 500810 h 720572"/>
                <a:gd name="connsiteX4" fmla="*/ 295317 w 569282"/>
                <a:gd name="connsiteY4" fmla="*/ 520267 h 720572"/>
                <a:gd name="connsiteX5" fmla="*/ 26820 w 569282"/>
                <a:gd name="connsiteY5" fmla="*/ 720572 h 720572"/>
                <a:gd name="connsiteX6" fmla="*/ 0 w 569282"/>
                <a:gd name="connsiteY6" fmla="*/ 642633 h 720572"/>
                <a:gd name="connsiteX7" fmla="*/ 25150 w 569282"/>
                <a:gd name="connsiteY7" fmla="*/ 601329 h 720572"/>
                <a:gd name="connsiteX8" fmla="*/ 23341 w 569282"/>
                <a:gd name="connsiteY8" fmla="*/ 228025 h 720572"/>
                <a:gd name="connsiteX9" fmla="*/ 6590 w 569282"/>
                <a:gd name="connsiteY9" fmla="*/ 73221 h 720572"/>
                <a:gd name="connsiteX0" fmla="*/ 0 w 562692"/>
                <a:gd name="connsiteY0" fmla="*/ 73221 h 720572"/>
                <a:gd name="connsiteX1" fmla="*/ 53285 w 562692"/>
                <a:gd name="connsiteY1" fmla="*/ 0 h 720572"/>
                <a:gd name="connsiteX2" fmla="*/ 514593 w 562692"/>
                <a:gd name="connsiteY2" fmla="*/ 314158 h 720572"/>
                <a:gd name="connsiteX3" fmla="*/ 562692 w 562692"/>
                <a:gd name="connsiteY3" fmla="*/ 500810 h 720572"/>
                <a:gd name="connsiteX4" fmla="*/ 288727 w 562692"/>
                <a:gd name="connsiteY4" fmla="*/ 520267 h 720572"/>
                <a:gd name="connsiteX5" fmla="*/ 20230 w 562692"/>
                <a:gd name="connsiteY5" fmla="*/ 720572 h 720572"/>
                <a:gd name="connsiteX6" fmla="*/ 16676 w 562692"/>
                <a:gd name="connsiteY6" fmla="*/ 632110 h 720572"/>
                <a:gd name="connsiteX7" fmla="*/ 18560 w 562692"/>
                <a:gd name="connsiteY7" fmla="*/ 601329 h 720572"/>
                <a:gd name="connsiteX8" fmla="*/ 16751 w 562692"/>
                <a:gd name="connsiteY8" fmla="*/ 228025 h 720572"/>
                <a:gd name="connsiteX9" fmla="*/ 0 w 562692"/>
                <a:gd name="connsiteY9" fmla="*/ 73221 h 720572"/>
                <a:gd name="connsiteX0" fmla="*/ 1191 w 563883"/>
                <a:gd name="connsiteY0" fmla="*/ 73221 h 720572"/>
                <a:gd name="connsiteX1" fmla="*/ 54476 w 563883"/>
                <a:gd name="connsiteY1" fmla="*/ 0 h 720572"/>
                <a:gd name="connsiteX2" fmla="*/ 515784 w 563883"/>
                <a:gd name="connsiteY2" fmla="*/ 314158 h 720572"/>
                <a:gd name="connsiteX3" fmla="*/ 563883 w 563883"/>
                <a:gd name="connsiteY3" fmla="*/ 500810 h 720572"/>
                <a:gd name="connsiteX4" fmla="*/ 289918 w 563883"/>
                <a:gd name="connsiteY4" fmla="*/ 520267 h 720572"/>
                <a:gd name="connsiteX5" fmla="*/ 21421 w 563883"/>
                <a:gd name="connsiteY5" fmla="*/ 720572 h 720572"/>
                <a:gd name="connsiteX6" fmla="*/ 0 w 563883"/>
                <a:gd name="connsiteY6" fmla="*/ 685709 h 720572"/>
                <a:gd name="connsiteX7" fmla="*/ 19751 w 563883"/>
                <a:gd name="connsiteY7" fmla="*/ 601329 h 720572"/>
                <a:gd name="connsiteX8" fmla="*/ 17942 w 563883"/>
                <a:gd name="connsiteY8" fmla="*/ 228025 h 720572"/>
                <a:gd name="connsiteX9" fmla="*/ 1191 w 563883"/>
                <a:gd name="connsiteY9" fmla="*/ 73221 h 720572"/>
                <a:gd name="connsiteX0" fmla="*/ 2329 w 565021"/>
                <a:gd name="connsiteY0" fmla="*/ 73221 h 720572"/>
                <a:gd name="connsiteX1" fmla="*/ 55614 w 565021"/>
                <a:gd name="connsiteY1" fmla="*/ 0 h 720572"/>
                <a:gd name="connsiteX2" fmla="*/ 516922 w 565021"/>
                <a:gd name="connsiteY2" fmla="*/ 314158 h 720572"/>
                <a:gd name="connsiteX3" fmla="*/ 565021 w 565021"/>
                <a:gd name="connsiteY3" fmla="*/ 500810 h 720572"/>
                <a:gd name="connsiteX4" fmla="*/ 291056 w 565021"/>
                <a:gd name="connsiteY4" fmla="*/ 520267 h 720572"/>
                <a:gd name="connsiteX5" fmla="*/ 22559 w 565021"/>
                <a:gd name="connsiteY5" fmla="*/ 720572 h 720572"/>
                <a:gd name="connsiteX6" fmla="*/ 0 w 565021"/>
                <a:gd name="connsiteY6" fmla="*/ 711564 h 720572"/>
                <a:gd name="connsiteX7" fmla="*/ 20889 w 565021"/>
                <a:gd name="connsiteY7" fmla="*/ 601329 h 720572"/>
                <a:gd name="connsiteX8" fmla="*/ 19080 w 565021"/>
                <a:gd name="connsiteY8" fmla="*/ 228025 h 720572"/>
                <a:gd name="connsiteX9" fmla="*/ 2329 w 565021"/>
                <a:gd name="connsiteY9" fmla="*/ 73221 h 720572"/>
                <a:gd name="connsiteX0" fmla="*/ 2329 w 565021"/>
                <a:gd name="connsiteY0" fmla="*/ 73221 h 720572"/>
                <a:gd name="connsiteX1" fmla="*/ 55614 w 565021"/>
                <a:gd name="connsiteY1" fmla="*/ 0 h 720572"/>
                <a:gd name="connsiteX2" fmla="*/ 516922 w 565021"/>
                <a:gd name="connsiteY2" fmla="*/ 314158 h 720572"/>
                <a:gd name="connsiteX3" fmla="*/ 565021 w 565021"/>
                <a:gd name="connsiteY3" fmla="*/ 500810 h 720572"/>
                <a:gd name="connsiteX4" fmla="*/ 291056 w 565021"/>
                <a:gd name="connsiteY4" fmla="*/ 520267 h 720572"/>
                <a:gd name="connsiteX5" fmla="*/ 22559 w 565021"/>
                <a:gd name="connsiteY5" fmla="*/ 720572 h 720572"/>
                <a:gd name="connsiteX6" fmla="*/ 0 w 565021"/>
                <a:gd name="connsiteY6" fmla="*/ 711564 h 720572"/>
                <a:gd name="connsiteX7" fmla="*/ 4311 w 565021"/>
                <a:gd name="connsiteY7" fmla="*/ 667111 h 720572"/>
                <a:gd name="connsiteX8" fmla="*/ 19080 w 565021"/>
                <a:gd name="connsiteY8" fmla="*/ 228025 h 720572"/>
                <a:gd name="connsiteX9" fmla="*/ 2329 w 565021"/>
                <a:gd name="connsiteY9" fmla="*/ 73221 h 720572"/>
                <a:gd name="connsiteX0" fmla="*/ 2329 w 565021"/>
                <a:gd name="connsiteY0" fmla="*/ 73221 h 712126"/>
                <a:gd name="connsiteX1" fmla="*/ 55614 w 565021"/>
                <a:gd name="connsiteY1" fmla="*/ 0 h 712126"/>
                <a:gd name="connsiteX2" fmla="*/ 516922 w 565021"/>
                <a:gd name="connsiteY2" fmla="*/ 314158 h 712126"/>
                <a:gd name="connsiteX3" fmla="*/ 565021 w 565021"/>
                <a:gd name="connsiteY3" fmla="*/ 500810 h 712126"/>
                <a:gd name="connsiteX4" fmla="*/ 291056 w 565021"/>
                <a:gd name="connsiteY4" fmla="*/ 520267 h 712126"/>
                <a:gd name="connsiteX5" fmla="*/ 35700 w 565021"/>
                <a:gd name="connsiteY5" fmla="*/ 712126 h 712126"/>
                <a:gd name="connsiteX6" fmla="*/ 0 w 565021"/>
                <a:gd name="connsiteY6" fmla="*/ 711564 h 712126"/>
                <a:gd name="connsiteX7" fmla="*/ 4311 w 565021"/>
                <a:gd name="connsiteY7" fmla="*/ 667111 h 712126"/>
                <a:gd name="connsiteX8" fmla="*/ 19080 w 565021"/>
                <a:gd name="connsiteY8" fmla="*/ 228025 h 712126"/>
                <a:gd name="connsiteX9" fmla="*/ 2329 w 565021"/>
                <a:gd name="connsiteY9" fmla="*/ 73221 h 71212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565021" h="712126">
                  <a:moveTo>
                    <a:pt x="2329" y="73221"/>
                  </a:moveTo>
                  <a:cubicBezTo>
                    <a:pt x="41064" y="70046"/>
                    <a:pt x="-28448" y="17044"/>
                    <a:pt x="55614" y="0"/>
                  </a:cubicBezTo>
                  <a:lnTo>
                    <a:pt x="516922" y="314158"/>
                  </a:lnTo>
                  <a:cubicBezTo>
                    <a:pt x="563246" y="343683"/>
                    <a:pt x="551966" y="430551"/>
                    <a:pt x="565021" y="500810"/>
                  </a:cubicBezTo>
                  <a:lnTo>
                    <a:pt x="291056" y="520267"/>
                  </a:lnTo>
                  <a:lnTo>
                    <a:pt x="35700" y="712126"/>
                  </a:lnTo>
                  <a:lnTo>
                    <a:pt x="0" y="711564"/>
                  </a:lnTo>
                  <a:lnTo>
                    <a:pt x="4311" y="667111"/>
                  </a:lnTo>
                  <a:lnTo>
                    <a:pt x="19080" y="228025"/>
                  </a:lnTo>
                  <a:lnTo>
                    <a:pt x="2329" y="73221"/>
                  </a:lnTo>
                  <a:close/>
                </a:path>
              </a:pathLst>
            </a:custGeom>
            <a:solidFill>
              <a:sysClr val="windowText" lastClr="000000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2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40" name="Freeform 38">
              <a:extLst>
                <a:ext uri="{FF2B5EF4-FFF2-40B4-BE49-F238E27FC236}">
                  <a16:creationId xmlns:a16="http://schemas.microsoft.com/office/drawing/2014/main" id="{A96393C9-439A-CCF1-C67B-F7A78F498A83}"/>
                </a:ext>
              </a:extLst>
            </xdr:cNvPr>
            <xdr:cNvSpPr/>
          </xdr:nvSpPr>
          <xdr:spPr>
            <a:xfrm rot="21465783">
              <a:off x="3482754" y="2223476"/>
              <a:ext cx="1522089" cy="1285855"/>
            </a:xfrm>
            <a:custGeom>
              <a:avLst/>
              <a:gdLst>
                <a:gd name="connsiteX0" fmla="*/ 0 w 147320"/>
                <a:gd name="connsiteY0" fmla="*/ 66040 h 116840"/>
                <a:gd name="connsiteX1" fmla="*/ 116840 w 147320"/>
                <a:gd name="connsiteY1" fmla="*/ 0 h 116840"/>
                <a:gd name="connsiteX2" fmla="*/ 147320 w 147320"/>
                <a:gd name="connsiteY2" fmla="*/ 50800 h 116840"/>
                <a:gd name="connsiteX3" fmla="*/ 60960 w 147320"/>
                <a:gd name="connsiteY3" fmla="*/ 116840 h 116840"/>
                <a:gd name="connsiteX4" fmla="*/ 0 w 147320"/>
                <a:gd name="connsiteY4" fmla="*/ 66040 h 116840"/>
                <a:gd name="connsiteX0" fmla="*/ 0 w 406400"/>
                <a:gd name="connsiteY0" fmla="*/ 320040 h 370840"/>
                <a:gd name="connsiteX1" fmla="*/ 406400 w 406400"/>
                <a:gd name="connsiteY1" fmla="*/ 0 h 370840"/>
                <a:gd name="connsiteX2" fmla="*/ 147320 w 406400"/>
                <a:gd name="connsiteY2" fmla="*/ 304800 h 370840"/>
                <a:gd name="connsiteX3" fmla="*/ 60960 w 406400"/>
                <a:gd name="connsiteY3" fmla="*/ 370840 h 370840"/>
                <a:gd name="connsiteX4" fmla="*/ 0 w 406400"/>
                <a:gd name="connsiteY4" fmla="*/ 320040 h 370840"/>
                <a:gd name="connsiteX0" fmla="*/ 0 w 406400"/>
                <a:gd name="connsiteY0" fmla="*/ 320040 h 370840"/>
                <a:gd name="connsiteX1" fmla="*/ 406400 w 406400"/>
                <a:gd name="connsiteY1" fmla="*/ 0 h 370840"/>
                <a:gd name="connsiteX2" fmla="*/ 370840 w 406400"/>
                <a:gd name="connsiteY2" fmla="*/ 106680 h 370840"/>
                <a:gd name="connsiteX3" fmla="*/ 60960 w 406400"/>
                <a:gd name="connsiteY3" fmla="*/ 370840 h 370840"/>
                <a:gd name="connsiteX4" fmla="*/ 0 w 406400"/>
                <a:gd name="connsiteY4" fmla="*/ 320040 h 3708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06400" h="370840">
                  <a:moveTo>
                    <a:pt x="0" y="320040"/>
                  </a:moveTo>
                  <a:lnTo>
                    <a:pt x="406400" y="0"/>
                  </a:lnTo>
                  <a:lnTo>
                    <a:pt x="370840" y="106680"/>
                  </a:lnTo>
                  <a:lnTo>
                    <a:pt x="60960" y="370840"/>
                  </a:lnTo>
                  <a:lnTo>
                    <a:pt x="0" y="320040"/>
                  </a:lnTo>
                  <a:close/>
                </a:path>
              </a:pathLst>
            </a:custGeom>
            <a:solidFill>
              <a:sysClr val="windowText" lastClr="000000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2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41" name="Rectangle 40">
              <a:extLst>
                <a:ext uri="{FF2B5EF4-FFF2-40B4-BE49-F238E27FC236}">
                  <a16:creationId xmlns:a16="http://schemas.microsoft.com/office/drawing/2014/main" id="{F2424EF6-0956-985C-3647-A810501A3F06}"/>
                </a:ext>
              </a:extLst>
            </xdr:cNvPr>
            <xdr:cNvSpPr/>
          </xdr:nvSpPr>
          <xdr:spPr>
            <a:xfrm>
              <a:off x="3964298" y="1140248"/>
              <a:ext cx="1020637" cy="1735005"/>
            </a:xfrm>
            <a:prstGeom prst="rect">
              <a:avLst/>
            </a:prstGeom>
            <a:solidFill>
              <a:sysClr val="window" lastClr="FFFFFF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42" name="Rectangle 41">
              <a:extLst>
                <a:ext uri="{FF2B5EF4-FFF2-40B4-BE49-F238E27FC236}">
                  <a16:creationId xmlns:a16="http://schemas.microsoft.com/office/drawing/2014/main" id="{980807E1-A101-ADDD-3412-AF42F1604AF9}"/>
                </a:ext>
              </a:extLst>
            </xdr:cNvPr>
            <xdr:cNvSpPr/>
          </xdr:nvSpPr>
          <xdr:spPr>
            <a:xfrm rot="18050764">
              <a:off x="4391840" y="2356835"/>
              <a:ext cx="538270" cy="849631"/>
            </a:xfrm>
            <a:prstGeom prst="rect">
              <a:avLst/>
            </a:prstGeom>
            <a:solidFill>
              <a:sysClr val="window" lastClr="FFFFFF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43" name="Freeform 41">
              <a:extLst>
                <a:ext uri="{FF2B5EF4-FFF2-40B4-BE49-F238E27FC236}">
                  <a16:creationId xmlns:a16="http://schemas.microsoft.com/office/drawing/2014/main" id="{F9136DC4-C3AB-46D8-6C49-3ECF90059C5D}"/>
                </a:ext>
              </a:extLst>
            </xdr:cNvPr>
            <xdr:cNvSpPr/>
          </xdr:nvSpPr>
          <xdr:spPr>
            <a:xfrm rot="21465783">
              <a:off x="4894567" y="1140166"/>
              <a:ext cx="755737" cy="3123865"/>
            </a:xfrm>
            <a:custGeom>
              <a:avLst/>
              <a:gdLst>
                <a:gd name="connsiteX0" fmla="*/ 0 w 218440"/>
                <a:gd name="connsiteY0" fmla="*/ 0 h 721360"/>
                <a:gd name="connsiteX1" fmla="*/ 157480 w 218440"/>
                <a:gd name="connsiteY1" fmla="*/ 106680 h 721360"/>
                <a:gd name="connsiteX2" fmla="*/ 218440 w 218440"/>
                <a:gd name="connsiteY2" fmla="*/ 548640 h 721360"/>
                <a:gd name="connsiteX3" fmla="*/ 147320 w 218440"/>
                <a:gd name="connsiteY3" fmla="*/ 614680 h 721360"/>
                <a:gd name="connsiteX4" fmla="*/ 15240 w 218440"/>
                <a:gd name="connsiteY4" fmla="*/ 721360 h 721360"/>
                <a:gd name="connsiteX5" fmla="*/ 0 w 218440"/>
                <a:gd name="connsiteY5" fmla="*/ 0 h 721360"/>
                <a:gd name="connsiteX0" fmla="*/ 0 w 218440"/>
                <a:gd name="connsiteY0" fmla="*/ 0 h 721360"/>
                <a:gd name="connsiteX1" fmla="*/ 167640 w 218440"/>
                <a:gd name="connsiteY1" fmla="*/ 81280 h 721360"/>
                <a:gd name="connsiteX2" fmla="*/ 218440 w 218440"/>
                <a:gd name="connsiteY2" fmla="*/ 548640 h 721360"/>
                <a:gd name="connsiteX3" fmla="*/ 147320 w 218440"/>
                <a:gd name="connsiteY3" fmla="*/ 614680 h 721360"/>
                <a:gd name="connsiteX4" fmla="*/ 15240 w 218440"/>
                <a:gd name="connsiteY4" fmla="*/ 721360 h 721360"/>
                <a:gd name="connsiteX5" fmla="*/ 0 w 218440"/>
                <a:gd name="connsiteY5" fmla="*/ 0 h 721360"/>
                <a:gd name="connsiteX0" fmla="*/ 0 w 218440"/>
                <a:gd name="connsiteY0" fmla="*/ 0 h 721360"/>
                <a:gd name="connsiteX1" fmla="*/ 177800 w 218440"/>
                <a:gd name="connsiteY1" fmla="*/ 139988 h 721360"/>
                <a:gd name="connsiteX2" fmla="*/ 218440 w 218440"/>
                <a:gd name="connsiteY2" fmla="*/ 548640 h 721360"/>
                <a:gd name="connsiteX3" fmla="*/ 147320 w 218440"/>
                <a:gd name="connsiteY3" fmla="*/ 614680 h 721360"/>
                <a:gd name="connsiteX4" fmla="*/ 15240 w 218440"/>
                <a:gd name="connsiteY4" fmla="*/ 721360 h 721360"/>
                <a:gd name="connsiteX5" fmla="*/ 0 w 218440"/>
                <a:gd name="connsiteY5" fmla="*/ 0 h 721360"/>
                <a:gd name="connsiteX0" fmla="*/ 0 w 233680"/>
                <a:gd name="connsiteY0" fmla="*/ 0 h 721360"/>
                <a:gd name="connsiteX1" fmla="*/ 177800 w 233680"/>
                <a:gd name="connsiteY1" fmla="*/ 139988 h 721360"/>
                <a:gd name="connsiteX2" fmla="*/ 218440 w 233680"/>
                <a:gd name="connsiteY2" fmla="*/ 548640 h 721360"/>
                <a:gd name="connsiteX3" fmla="*/ 233680 w 233680"/>
                <a:gd name="connsiteY3" fmla="*/ 673388 h 721360"/>
                <a:gd name="connsiteX4" fmla="*/ 15240 w 233680"/>
                <a:gd name="connsiteY4" fmla="*/ 721360 h 721360"/>
                <a:gd name="connsiteX5" fmla="*/ 0 w 233680"/>
                <a:gd name="connsiteY5" fmla="*/ 0 h 721360"/>
                <a:gd name="connsiteX0" fmla="*/ 5080 w 238760"/>
                <a:gd name="connsiteY0" fmla="*/ 0 h 703014"/>
                <a:gd name="connsiteX1" fmla="*/ 182880 w 238760"/>
                <a:gd name="connsiteY1" fmla="*/ 139988 h 703014"/>
                <a:gd name="connsiteX2" fmla="*/ 223520 w 238760"/>
                <a:gd name="connsiteY2" fmla="*/ 548640 h 703014"/>
                <a:gd name="connsiteX3" fmla="*/ 238760 w 238760"/>
                <a:gd name="connsiteY3" fmla="*/ 673388 h 703014"/>
                <a:gd name="connsiteX4" fmla="*/ 0 w 238760"/>
                <a:gd name="connsiteY4" fmla="*/ 703014 h 703014"/>
                <a:gd name="connsiteX5" fmla="*/ 5080 w 238760"/>
                <a:gd name="connsiteY5" fmla="*/ 0 h 703014"/>
                <a:gd name="connsiteX0" fmla="*/ 5080 w 238760"/>
                <a:gd name="connsiteY0" fmla="*/ 0 h 703014"/>
                <a:gd name="connsiteX1" fmla="*/ 208280 w 238760"/>
                <a:gd name="connsiteY1" fmla="*/ 103296 h 703014"/>
                <a:gd name="connsiteX2" fmla="*/ 223520 w 238760"/>
                <a:gd name="connsiteY2" fmla="*/ 548640 h 703014"/>
                <a:gd name="connsiteX3" fmla="*/ 238760 w 238760"/>
                <a:gd name="connsiteY3" fmla="*/ 673388 h 703014"/>
                <a:gd name="connsiteX4" fmla="*/ 0 w 238760"/>
                <a:gd name="connsiteY4" fmla="*/ 703014 h 703014"/>
                <a:gd name="connsiteX5" fmla="*/ 5080 w 238760"/>
                <a:gd name="connsiteY5" fmla="*/ 0 h 703014"/>
                <a:gd name="connsiteX0" fmla="*/ 17886 w 238760"/>
                <a:gd name="connsiteY0" fmla="*/ 0 h 709091"/>
                <a:gd name="connsiteX1" fmla="*/ 208280 w 238760"/>
                <a:gd name="connsiteY1" fmla="*/ 109373 h 709091"/>
                <a:gd name="connsiteX2" fmla="*/ 223520 w 238760"/>
                <a:gd name="connsiteY2" fmla="*/ 554717 h 709091"/>
                <a:gd name="connsiteX3" fmla="*/ 238760 w 238760"/>
                <a:gd name="connsiteY3" fmla="*/ 679465 h 709091"/>
                <a:gd name="connsiteX4" fmla="*/ 0 w 238760"/>
                <a:gd name="connsiteY4" fmla="*/ 709091 h 709091"/>
                <a:gd name="connsiteX5" fmla="*/ 17886 w 238760"/>
                <a:gd name="connsiteY5" fmla="*/ 0 h 709091"/>
                <a:gd name="connsiteX0" fmla="*/ 21654 w 238760"/>
                <a:gd name="connsiteY0" fmla="*/ 0 h 712847"/>
                <a:gd name="connsiteX1" fmla="*/ 208280 w 238760"/>
                <a:gd name="connsiteY1" fmla="*/ 113129 h 712847"/>
                <a:gd name="connsiteX2" fmla="*/ 223520 w 238760"/>
                <a:gd name="connsiteY2" fmla="*/ 558473 h 712847"/>
                <a:gd name="connsiteX3" fmla="*/ 238760 w 238760"/>
                <a:gd name="connsiteY3" fmla="*/ 683221 h 712847"/>
                <a:gd name="connsiteX4" fmla="*/ 0 w 238760"/>
                <a:gd name="connsiteY4" fmla="*/ 712847 h 712847"/>
                <a:gd name="connsiteX5" fmla="*/ 21654 w 238760"/>
                <a:gd name="connsiteY5" fmla="*/ 0 h 7128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238760" h="712847">
                  <a:moveTo>
                    <a:pt x="21654" y="0"/>
                  </a:moveTo>
                  <a:lnTo>
                    <a:pt x="208280" y="113129"/>
                  </a:lnTo>
                  <a:lnTo>
                    <a:pt x="223520" y="558473"/>
                  </a:lnTo>
                  <a:lnTo>
                    <a:pt x="238760" y="683221"/>
                  </a:lnTo>
                  <a:lnTo>
                    <a:pt x="0" y="712847"/>
                  </a:lnTo>
                  <a:cubicBezTo>
                    <a:pt x="1693" y="478509"/>
                    <a:pt x="19961" y="234338"/>
                    <a:pt x="21654" y="0"/>
                  </a:cubicBezTo>
                  <a:close/>
                </a:path>
              </a:pathLst>
            </a:custGeom>
            <a:solidFill>
              <a:sysClr val="windowText" lastClr="000000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2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44" name="Freeform 42">
              <a:extLst>
                <a:ext uri="{FF2B5EF4-FFF2-40B4-BE49-F238E27FC236}">
                  <a16:creationId xmlns:a16="http://schemas.microsoft.com/office/drawing/2014/main" id="{9EB3E9AF-5B66-2237-B66A-8CEA2E48EBD9}"/>
                </a:ext>
              </a:extLst>
            </xdr:cNvPr>
            <xdr:cNvSpPr/>
          </xdr:nvSpPr>
          <xdr:spPr>
            <a:xfrm>
              <a:off x="4263280" y="1109968"/>
              <a:ext cx="849048" cy="3165143"/>
            </a:xfrm>
            <a:custGeom>
              <a:avLst/>
              <a:gdLst>
                <a:gd name="connsiteX0" fmla="*/ 46892 w 430823"/>
                <a:gd name="connsiteY0" fmla="*/ 1493227 h 1606062"/>
                <a:gd name="connsiteX1" fmla="*/ 285750 w 430823"/>
                <a:gd name="connsiteY1" fmla="*/ 1560635 h 1606062"/>
                <a:gd name="connsiteX2" fmla="*/ 290146 w 430823"/>
                <a:gd name="connsiteY2" fmla="*/ 1606062 h 1606062"/>
                <a:gd name="connsiteX3" fmla="*/ 430823 w 430823"/>
                <a:gd name="connsiteY3" fmla="*/ 1601666 h 1606062"/>
                <a:gd name="connsiteX4" fmla="*/ 361950 w 430823"/>
                <a:gd name="connsiteY4" fmla="*/ 0 h 1606062"/>
                <a:gd name="connsiteX5" fmla="*/ 225669 w 430823"/>
                <a:gd name="connsiteY5" fmla="*/ 4397 h 1606062"/>
                <a:gd name="connsiteX6" fmla="*/ 227134 w 430823"/>
                <a:gd name="connsiteY6" fmla="*/ 33704 h 1606062"/>
                <a:gd name="connsiteX7" fmla="*/ 0 w 430823"/>
                <a:gd name="connsiteY7" fmla="*/ 134816 h 1606062"/>
                <a:gd name="connsiteX8" fmla="*/ 5861 w 430823"/>
                <a:gd name="connsiteY8" fmla="*/ 209550 h 1606062"/>
                <a:gd name="connsiteX9" fmla="*/ 237392 w 430823"/>
                <a:gd name="connsiteY9" fmla="*/ 293077 h 1606062"/>
                <a:gd name="connsiteX10" fmla="*/ 241788 w 430823"/>
                <a:gd name="connsiteY10" fmla="*/ 360485 h 1606062"/>
                <a:gd name="connsiteX11" fmla="*/ 10257 w 430823"/>
                <a:gd name="connsiteY11" fmla="*/ 455735 h 1606062"/>
                <a:gd name="connsiteX12" fmla="*/ 16119 w 430823"/>
                <a:gd name="connsiteY12" fmla="*/ 530470 h 1606062"/>
                <a:gd name="connsiteX13" fmla="*/ 247650 w 430823"/>
                <a:gd name="connsiteY13" fmla="*/ 609600 h 1606062"/>
                <a:gd name="connsiteX14" fmla="*/ 249115 w 430823"/>
                <a:gd name="connsiteY14" fmla="*/ 665285 h 1606062"/>
                <a:gd name="connsiteX15" fmla="*/ 26376 w 430823"/>
                <a:gd name="connsiteY15" fmla="*/ 763466 h 1606062"/>
                <a:gd name="connsiteX16" fmla="*/ 27842 w 430823"/>
                <a:gd name="connsiteY16" fmla="*/ 844062 h 1606062"/>
                <a:gd name="connsiteX17" fmla="*/ 263769 w 430823"/>
                <a:gd name="connsiteY17" fmla="*/ 931985 h 1606062"/>
                <a:gd name="connsiteX18" fmla="*/ 265234 w 430823"/>
                <a:gd name="connsiteY18" fmla="*/ 989135 h 1606062"/>
                <a:gd name="connsiteX19" fmla="*/ 38100 w 430823"/>
                <a:gd name="connsiteY19" fmla="*/ 1085850 h 1606062"/>
                <a:gd name="connsiteX20" fmla="*/ 41030 w 430823"/>
                <a:gd name="connsiteY20" fmla="*/ 1167912 h 1606062"/>
                <a:gd name="connsiteX21" fmla="*/ 269630 w 430823"/>
                <a:gd name="connsiteY21" fmla="*/ 1242647 h 1606062"/>
                <a:gd name="connsiteX22" fmla="*/ 269630 w 430823"/>
                <a:gd name="connsiteY22" fmla="*/ 1312985 h 1606062"/>
                <a:gd name="connsiteX23" fmla="*/ 49823 w 430823"/>
                <a:gd name="connsiteY23" fmla="*/ 1406770 h 1606062"/>
                <a:gd name="connsiteX24" fmla="*/ 46892 w 430823"/>
                <a:gd name="connsiteY24" fmla="*/ 1493227 h 16060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</a:cxnLst>
              <a:rect l="l" t="t" r="r" b="b"/>
              <a:pathLst>
                <a:path w="430823" h="1606062">
                  <a:moveTo>
                    <a:pt x="46892" y="1493227"/>
                  </a:moveTo>
                  <a:lnTo>
                    <a:pt x="285750" y="1560635"/>
                  </a:lnTo>
                  <a:lnTo>
                    <a:pt x="290146" y="1606062"/>
                  </a:lnTo>
                  <a:lnTo>
                    <a:pt x="430823" y="1601666"/>
                  </a:lnTo>
                  <a:lnTo>
                    <a:pt x="361950" y="0"/>
                  </a:lnTo>
                  <a:lnTo>
                    <a:pt x="225669" y="4397"/>
                  </a:lnTo>
                  <a:cubicBezTo>
                    <a:pt x="226157" y="14166"/>
                    <a:pt x="226646" y="23935"/>
                    <a:pt x="227134" y="33704"/>
                  </a:cubicBezTo>
                  <a:lnTo>
                    <a:pt x="0" y="134816"/>
                  </a:lnTo>
                  <a:lnTo>
                    <a:pt x="5861" y="209550"/>
                  </a:lnTo>
                  <a:lnTo>
                    <a:pt x="237392" y="293077"/>
                  </a:lnTo>
                  <a:lnTo>
                    <a:pt x="241788" y="360485"/>
                  </a:lnTo>
                  <a:lnTo>
                    <a:pt x="10257" y="455735"/>
                  </a:lnTo>
                  <a:lnTo>
                    <a:pt x="16119" y="530470"/>
                  </a:lnTo>
                  <a:lnTo>
                    <a:pt x="247650" y="609600"/>
                  </a:lnTo>
                  <a:cubicBezTo>
                    <a:pt x="248138" y="628162"/>
                    <a:pt x="248627" y="646723"/>
                    <a:pt x="249115" y="665285"/>
                  </a:cubicBezTo>
                  <a:lnTo>
                    <a:pt x="26376" y="763466"/>
                  </a:lnTo>
                  <a:cubicBezTo>
                    <a:pt x="26865" y="790331"/>
                    <a:pt x="27353" y="817197"/>
                    <a:pt x="27842" y="844062"/>
                  </a:cubicBezTo>
                  <a:lnTo>
                    <a:pt x="263769" y="931985"/>
                  </a:lnTo>
                  <a:cubicBezTo>
                    <a:pt x="264257" y="951035"/>
                    <a:pt x="264746" y="970085"/>
                    <a:pt x="265234" y="989135"/>
                  </a:cubicBezTo>
                  <a:lnTo>
                    <a:pt x="38100" y="1085850"/>
                  </a:lnTo>
                  <a:lnTo>
                    <a:pt x="41030" y="1167912"/>
                  </a:lnTo>
                  <a:lnTo>
                    <a:pt x="269630" y="1242647"/>
                  </a:lnTo>
                  <a:lnTo>
                    <a:pt x="269630" y="1312985"/>
                  </a:lnTo>
                  <a:lnTo>
                    <a:pt x="49823" y="1406770"/>
                  </a:lnTo>
                  <a:lnTo>
                    <a:pt x="46892" y="1493227"/>
                  </a:lnTo>
                  <a:close/>
                </a:path>
              </a:pathLst>
            </a:custGeom>
            <a:solidFill>
              <a:sysClr val="windowText" lastClr="000000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45" name="Freeform 43">
              <a:extLst>
                <a:ext uri="{FF2B5EF4-FFF2-40B4-BE49-F238E27FC236}">
                  <a16:creationId xmlns:a16="http://schemas.microsoft.com/office/drawing/2014/main" id="{3CDBC7AC-8527-D00E-3C72-F114E91BC723}"/>
                </a:ext>
              </a:extLst>
            </xdr:cNvPr>
            <xdr:cNvSpPr/>
          </xdr:nvSpPr>
          <xdr:spPr>
            <a:xfrm rot="21465783">
              <a:off x="4887834" y="1142111"/>
              <a:ext cx="1813348" cy="2984683"/>
            </a:xfrm>
            <a:custGeom>
              <a:avLst/>
              <a:gdLst>
                <a:gd name="connsiteX0" fmla="*/ 76200 w 746760"/>
                <a:gd name="connsiteY0" fmla="*/ 0 h 731520"/>
                <a:gd name="connsiteX1" fmla="*/ 320040 w 746760"/>
                <a:gd name="connsiteY1" fmla="*/ 137160 h 731520"/>
                <a:gd name="connsiteX2" fmla="*/ 543560 w 746760"/>
                <a:gd name="connsiteY2" fmla="*/ 294640 h 731520"/>
                <a:gd name="connsiteX3" fmla="*/ 695960 w 746760"/>
                <a:gd name="connsiteY3" fmla="*/ 391160 h 731520"/>
                <a:gd name="connsiteX4" fmla="*/ 746760 w 746760"/>
                <a:gd name="connsiteY4" fmla="*/ 381000 h 731520"/>
                <a:gd name="connsiteX5" fmla="*/ 746760 w 746760"/>
                <a:gd name="connsiteY5" fmla="*/ 624840 h 731520"/>
                <a:gd name="connsiteX6" fmla="*/ 487680 w 746760"/>
                <a:gd name="connsiteY6" fmla="*/ 685800 h 731520"/>
                <a:gd name="connsiteX7" fmla="*/ 294640 w 746760"/>
                <a:gd name="connsiteY7" fmla="*/ 731520 h 731520"/>
                <a:gd name="connsiteX8" fmla="*/ 10160 w 746760"/>
                <a:gd name="connsiteY8" fmla="*/ 711200 h 731520"/>
                <a:gd name="connsiteX9" fmla="*/ 86360 w 746760"/>
                <a:gd name="connsiteY9" fmla="*/ 609600 h 731520"/>
                <a:gd name="connsiteX10" fmla="*/ 0 w 746760"/>
                <a:gd name="connsiteY10" fmla="*/ 558800 h 731520"/>
                <a:gd name="connsiteX11" fmla="*/ 71120 w 746760"/>
                <a:gd name="connsiteY11" fmla="*/ 426720 h 731520"/>
                <a:gd name="connsiteX12" fmla="*/ 20320 w 746760"/>
                <a:gd name="connsiteY12" fmla="*/ 335280 h 731520"/>
                <a:gd name="connsiteX13" fmla="*/ 116840 w 746760"/>
                <a:gd name="connsiteY13" fmla="*/ 233680 h 731520"/>
                <a:gd name="connsiteX14" fmla="*/ 55880 w 746760"/>
                <a:gd name="connsiteY14" fmla="*/ 137160 h 731520"/>
                <a:gd name="connsiteX15" fmla="*/ 127000 w 746760"/>
                <a:gd name="connsiteY15" fmla="*/ 86360 h 731520"/>
                <a:gd name="connsiteX16" fmla="*/ 76200 w 746760"/>
                <a:gd name="connsiteY16" fmla="*/ 0 h 731520"/>
                <a:gd name="connsiteX0" fmla="*/ 167640 w 746760"/>
                <a:gd name="connsiteY0" fmla="*/ 65267 h 645160"/>
                <a:gd name="connsiteX1" fmla="*/ 320040 w 746760"/>
                <a:gd name="connsiteY1" fmla="*/ 50800 h 645160"/>
                <a:gd name="connsiteX2" fmla="*/ 543560 w 746760"/>
                <a:gd name="connsiteY2" fmla="*/ 208280 h 645160"/>
                <a:gd name="connsiteX3" fmla="*/ 695960 w 746760"/>
                <a:gd name="connsiteY3" fmla="*/ 304800 h 645160"/>
                <a:gd name="connsiteX4" fmla="*/ 746760 w 746760"/>
                <a:gd name="connsiteY4" fmla="*/ 294640 h 645160"/>
                <a:gd name="connsiteX5" fmla="*/ 746760 w 746760"/>
                <a:gd name="connsiteY5" fmla="*/ 538480 h 645160"/>
                <a:gd name="connsiteX6" fmla="*/ 487680 w 746760"/>
                <a:gd name="connsiteY6" fmla="*/ 599440 h 645160"/>
                <a:gd name="connsiteX7" fmla="*/ 294640 w 746760"/>
                <a:gd name="connsiteY7" fmla="*/ 645160 h 645160"/>
                <a:gd name="connsiteX8" fmla="*/ 10160 w 746760"/>
                <a:gd name="connsiteY8" fmla="*/ 624840 h 645160"/>
                <a:gd name="connsiteX9" fmla="*/ 86360 w 746760"/>
                <a:gd name="connsiteY9" fmla="*/ 523240 h 645160"/>
                <a:gd name="connsiteX10" fmla="*/ 0 w 746760"/>
                <a:gd name="connsiteY10" fmla="*/ 472440 h 645160"/>
                <a:gd name="connsiteX11" fmla="*/ 71120 w 746760"/>
                <a:gd name="connsiteY11" fmla="*/ 340360 h 645160"/>
                <a:gd name="connsiteX12" fmla="*/ 20320 w 746760"/>
                <a:gd name="connsiteY12" fmla="*/ 248920 h 645160"/>
                <a:gd name="connsiteX13" fmla="*/ 116840 w 746760"/>
                <a:gd name="connsiteY13" fmla="*/ 147320 h 645160"/>
                <a:gd name="connsiteX14" fmla="*/ 55880 w 746760"/>
                <a:gd name="connsiteY14" fmla="*/ 50800 h 645160"/>
                <a:gd name="connsiteX15" fmla="*/ 127000 w 746760"/>
                <a:gd name="connsiteY15" fmla="*/ 0 h 645160"/>
                <a:gd name="connsiteX16" fmla="*/ 167640 w 746760"/>
                <a:gd name="connsiteY16" fmla="*/ 65267 h 645160"/>
                <a:gd name="connsiteX0" fmla="*/ 167640 w 746760"/>
                <a:gd name="connsiteY0" fmla="*/ 65267 h 645160"/>
                <a:gd name="connsiteX1" fmla="*/ 320040 w 746760"/>
                <a:gd name="connsiteY1" fmla="*/ 50800 h 645160"/>
                <a:gd name="connsiteX2" fmla="*/ 543560 w 746760"/>
                <a:gd name="connsiteY2" fmla="*/ 208280 h 645160"/>
                <a:gd name="connsiteX3" fmla="*/ 695960 w 746760"/>
                <a:gd name="connsiteY3" fmla="*/ 304800 h 645160"/>
                <a:gd name="connsiteX4" fmla="*/ 746760 w 746760"/>
                <a:gd name="connsiteY4" fmla="*/ 294640 h 645160"/>
                <a:gd name="connsiteX5" fmla="*/ 746760 w 746760"/>
                <a:gd name="connsiteY5" fmla="*/ 538480 h 645160"/>
                <a:gd name="connsiteX6" fmla="*/ 487680 w 746760"/>
                <a:gd name="connsiteY6" fmla="*/ 599440 h 645160"/>
                <a:gd name="connsiteX7" fmla="*/ 294640 w 746760"/>
                <a:gd name="connsiteY7" fmla="*/ 645160 h 645160"/>
                <a:gd name="connsiteX8" fmla="*/ 10160 w 746760"/>
                <a:gd name="connsiteY8" fmla="*/ 624840 h 645160"/>
                <a:gd name="connsiteX9" fmla="*/ 86360 w 746760"/>
                <a:gd name="connsiteY9" fmla="*/ 523240 h 645160"/>
                <a:gd name="connsiteX10" fmla="*/ 0 w 746760"/>
                <a:gd name="connsiteY10" fmla="*/ 472440 h 645160"/>
                <a:gd name="connsiteX11" fmla="*/ 71120 w 746760"/>
                <a:gd name="connsiteY11" fmla="*/ 340360 h 645160"/>
                <a:gd name="connsiteX12" fmla="*/ 247376 w 746760"/>
                <a:gd name="connsiteY12" fmla="*/ 268696 h 645160"/>
                <a:gd name="connsiteX13" fmla="*/ 116840 w 746760"/>
                <a:gd name="connsiteY13" fmla="*/ 147320 h 645160"/>
                <a:gd name="connsiteX14" fmla="*/ 55880 w 746760"/>
                <a:gd name="connsiteY14" fmla="*/ 50800 h 645160"/>
                <a:gd name="connsiteX15" fmla="*/ 127000 w 746760"/>
                <a:gd name="connsiteY15" fmla="*/ 0 h 645160"/>
                <a:gd name="connsiteX16" fmla="*/ 167640 w 746760"/>
                <a:gd name="connsiteY16" fmla="*/ 65267 h 645160"/>
                <a:gd name="connsiteX0" fmla="*/ 165786 w 744906"/>
                <a:gd name="connsiteY0" fmla="*/ 65267 h 645160"/>
                <a:gd name="connsiteX1" fmla="*/ 318186 w 744906"/>
                <a:gd name="connsiteY1" fmla="*/ 50800 h 645160"/>
                <a:gd name="connsiteX2" fmla="*/ 541706 w 744906"/>
                <a:gd name="connsiteY2" fmla="*/ 208280 h 645160"/>
                <a:gd name="connsiteX3" fmla="*/ 694106 w 744906"/>
                <a:gd name="connsiteY3" fmla="*/ 304800 h 645160"/>
                <a:gd name="connsiteX4" fmla="*/ 744906 w 744906"/>
                <a:gd name="connsiteY4" fmla="*/ 294640 h 645160"/>
                <a:gd name="connsiteX5" fmla="*/ 744906 w 744906"/>
                <a:gd name="connsiteY5" fmla="*/ 538480 h 645160"/>
                <a:gd name="connsiteX6" fmla="*/ 485826 w 744906"/>
                <a:gd name="connsiteY6" fmla="*/ 599440 h 645160"/>
                <a:gd name="connsiteX7" fmla="*/ 292786 w 744906"/>
                <a:gd name="connsiteY7" fmla="*/ 645160 h 645160"/>
                <a:gd name="connsiteX8" fmla="*/ 8306 w 744906"/>
                <a:gd name="connsiteY8" fmla="*/ 624840 h 645160"/>
                <a:gd name="connsiteX9" fmla="*/ 84506 w 744906"/>
                <a:gd name="connsiteY9" fmla="*/ 523240 h 645160"/>
                <a:gd name="connsiteX10" fmla="*/ 0 w 744906"/>
                <a:gd name="connsiteY10" fmla="*/ 472486 h 645160"/>
                <a:gd name="connsiteX11" fmla="*/ 69266 w 744906"/>
                <a:gd name="connsiteY11" fmla="*/ 340360 h 645160"/>
                <a:gd name="connsiteX12" fmla="*/ 245522 w 744906"/>
                <a:gd name="connsiteY12" fmla="*/ 268696 h 645160"/>
                <a:gd name="connsiteX13" fmla="*/ 114986 w 744906"/>
                <a:gd name="connsiteY13" fmla="*/ 147320 h 645160"/>
                <a:gd name="connsiteX14" fmla="*/ 54026 w 744906"/>
                <a:gd name="connsiteY14" fmla="*/ 50800 h 645160"/>
                <a:gd name="connsiteX15" fmla="*/ 125146 w 744906"/>
                <a:gd name="connsiteY15" fmla="*/ 0 h 645160"/>
                <a:gd name="connsiteX16" fmla="*/ 165786 w 744906"/>
                <a:gd name="connsiteY16" fmla="*/ 65267 h 645160"/>
                <a:gd name="connsiteX0" fmla="*/ 157480 w 736600"/>
                <a:gd name="connsiteY0" fmla="*/ 65267 h 645160"/>
                <a:gd name="connsiteX1" fmla="*/ 309880 w 736600"/>
                <a:gd name="connsiteY1" fmla="*/ 50800 h 645160"/>
                <a:gd name="connsiteX2" fmla="*/ 533400 w 736600"/>
                <a:gd name="connsiteY2" fmla="*/ 208280 h 645160"/>
                <a:gd name="connsiteX3" fmla="*/ 685800 w 736600"/>
                <a:gd name="connsiteY3" fmla="*/ 304800 h 645160"/>
                <a:gd name="connsiteX4" fmla="*/ 736600 w 736600"/>
                <a:gd name="connsiteY4" fmla="*/ 294640 h 645160"/>
                <a:gd name="connsiteX5" fmla="*/ 736600 w 736600"/>
                <a:gd name="connsiteY5" fmla="*/ 538480 h 645160"/>
                <a:gd name="connsiteX6" fmla="*/ 477520 w 736600"/>
                <a:gd name="connsiteY6" fmla="*/ 599440 h 645160"/>
                <a:gd name="connsiteX7" fmla="*/ 284480 w 736600"/>
                <a:gd name="connsiteY7" fmla="*/ 645160 h 645160"/>
                <a:gd name="connsiteX8" fmla="*/ 0 w 736600"/>
                <a:gd name="connsiteY8" fmla="*/ 624840 h 645160"/>
                <a:gd name="connsiteX9" fmla="*/ 76200 w 736600"/>
                <a:gd name="connsiteY9" fmla="*/ 523240 h 645160"/>
                <a:gd name="connsiteX10" fmla="*/ 266554 w 736600"/>
                <a:gd name="connsiteY10" fmla="*/ 439232 h 645160"/>
                <a:gd name="connsiteX11" fmla="*/ 60960 w 736600"/>
                <a:gd name="connsiteY11" fmla="*/ 340360 h 645160"/>
                <a:gd name="connsiteX12" fmla="*/ 237216 w 736600"/>
                <a:gd name="connsiteY12" fmla="*/ 268696 h 645160"/>
                <a:gd name="connsiteX13" fmla="*/ 106680 w 736600"/>
                <a:gd name="connsiteY13" fmla="*/ 147320 h 645160"/>
                <a:gd name="connsiteX14" fmla="*/ 45720 w 736600"/>
                <a:gd name="connsiteY14" fmla="*/ 50800 h 645160"/>
                <a:gd name="connsiteX15" fmla="*/ 116840 w 736600"/>
                <a:gd name="connsiteY15" fmla="*/ 0 h 645160"/>
                <a:gd name="connsiteX16" fmla="*/ 157480 w 736600"/>
                <a:gd name="connsiteY16" fmla="*/ 65267 h 645160"/>
                <a:gd name="connsiteX0" fmla="*/ 157480 w 736600"/>
                <a:gd name="connsiteY0" fmla="*/ 65267 h 645160"/>
                <a:gd name="connsiteX1" fmla="*/ 309880 w 736600"/>
                <a:gd name="connsiteY1" fmla="*/ 50800 h 645160"/>
                <a:gd name="connsiteX2" fmla="*/ 533400 w 736600"/>
                <a:gd name="connsiteY2" fmla="*/ 208280 h 645160"/>
                <a:gd name="connsiteX3" fmla="*/ 685800 w 736600"/>
                <a:gd name="connsiteY3" fmla="*/ 304800 h 645160"/>
                <a:gd name="connsiteX4" fmla="*/ 736600 w 736600"/>
                <a:gd name="connsiteY4" fmla="*/ 294640 h 645160"/>
                <a:gd name="connsiteX5" fmla="*/ 736600 w 736600"/>
                <a:gd name="connsiteY5" fmla="*/ 538480 h 645160"/>
                <a:gd name="connsiteX6" fmla="*/ 477520 w 736600"/>
                <a:gd name="connsiteY6" fmla="*/ 599440 h 645160"/>
                <a:gd name="connsiteX7" fmla="*/ 284480 w 736600"/>
                <a:gd name="connsiteY7" fmla="*/ 645160 h 645160"/>
                <a:gd name="connsiteX8" fmla="*/ 0 w 736600"/>
                <a:gd name="connsiteY8" fmla="*/ 624840 h 645160"/>
                <a:gd name="connsiteX9" fmla="*/ 76200 w 736600"/>
                <a:gd name="connsiteY9" fmla="*/ 523240 h 645160"/>
                <a:gd name="connsiteX10" fmla="*/ 266554 w 736600"/>
                <a:gd name="connsiteY10" fmla="*/ 439232 h 645160"/>
                <a:gd name="connsiteX11" fmla="*/ 248262 w 736600"/>
                <a:gd name="connsiteY11" fmla="*/ 342650 h 645160"/>
                <a:gd name="connsiteX12" fmla="*/ 237216 w 736600"/>
                <a:gd name="connsiteY12" fmla="*/ 268696 h 645160"/>
                <a:gd name="connsiteX13" fmla="*/ 106680 w 736600"/>
                <a:gd name="connsiteY13" fmla="*/ 147320 h 645160"/>
                <a:gd name="connsiteX14" fmla="*/ 45720 w 736600"/>
                <a:gd name="connsiteY14" fmla="*/ 50800 h 645160"/>
                <a:gd name="connsiteX15" fmla="*/ 116840 w 736600"/>
                <a:gd name="connsiteY15" fmla="*/ 0 h 645160"/>
                <a:gd name="connsiteX16" fmla="*/ 157480 w 736600"/>
                <a:gd name="connsiteY16" fmla="*/ 65267 h 645160"/>
                <a:gd name="connsiteX0" fmla="*/ 157480 w 736600"/>
                <a:gd name="connsiteY0" fmla="*/ 65267 h 645160"/>
                <a:gd name="connsiteX1" fmla="*/ 309880 w 736600"/>
                <a:gd name="connsiteY1" fmla="*/ 50800 h 645160"/>
                <a:gd name="connsiteX2" fmla="*/ 533400 w 736600"/>
                <a:gd name="connsiteY2" fmla="*/ 208280 h 645160"/>
                <a:gd name="connsiteX3" fmla="*/ 685800 w 736600"/>
                <a:gd name="connsiteY3" fmla="*/ 304800 h 645160"/>
                <a:gd name="connsiteX4" fmla="*/ 736600 w 736600"/>
                <a:gd name="connsiteY4" fmla="*/ 294640 h 645160"/>
                <a:gd name="connsiteX5" fmla="*/ 736600 w 736600"/>
                <a:gd name="connsiteY5" fmla="*/ 538480 h 645160"/>
                <a:gd name="connsiteX6" fmla="*/ 477520 w 736600"/>
                <a:gd name="connsiteY6" fmla="*/ 599440 h 645160"/>
                <a:gd name="connsiteX7" fmla="*/ 284480 w 736600"/>
                <a:gd name="connsiteY7" fmla="*/ 645160 h 645160"/>
                <a:gd name="connsiteX8" fmla="*/ 0 w 736600"/>
                <a:gd name="connsiteY8" fmla="*/ 624840 h 645160"/>
                <a:gd name="connsiteX9" fmla="*/ 214266 w 736600"/>
                <a:gd name="connsiteY9" fmla="*/ 511343 h 645160"/>
                <a:gd name="connsiteX10" fmla="*/ 266554 w 736600"/>
                <a:gd name="connsiteY10" fmla="*/ 439232 h 645160"/>
                <a:gd name="connsiteX11" fmla="*/ 248262 w 736600"/>
                <a:gd name="connsiteY11" fmla="*/ 342650 h 645160"/>
                <a:gd name="connsiteX12" fmla="*/ 237216 w 736600"/>
                <a:gd name="connsiteY12" fmla="*/ 268696 h 645160"/>
                <a:gd name="connsiteX13" fmla="*/ 106680 w 736600"/>
                <a:gd name="connsiteY13" fmla="*/ 147320 h 645160"/>
                <a:gd name="connsiteX14" fmla="*/ 45720 w 736600"/>
                <a:gd name="connsiteY14" fmla="*/ 50800 h 645160"/>
                <a:gd name="connsiteX15" fmla="*/ 116840 w 736600"/>
                <a:gd name="connsiteY15" fmla="*/ 0 h 645160"/>
                <a:gd name="connsiteX16" fmla="*/ 157480 w 736600"/>
                <a:gd name="connsiteY16" fmla="*/ 65267 h 645160"/>
                <a:gd name="connsiteX0" fmla="*/ 111760 w 690880"/>
                <a:gd name="connsiteY0" fmla="*/ 65267 h 645160"/>
                <a:gd name="connsiteX1" fmla="*/ 264160 w 690880"/>
                <a:gd name="connsiteY1" fmla="*/ 50800 h 645160"/>
                <a:gd name="connsiteX2" fmla="*/ 487680 w 690880"/>
                <a:gd name="connsiteY2" fmla="*/ 208280 h 645160"/>
                <a:gd name="connsiteX3" fmla="*/ 640080 w 690880"/>
                <a:gd name="connsiteY3" fmla="*/ 304800 h 645160"/>
                <a:gd name="connsiteX4" fmla="*/ 690880 w 690880"/>
                <a:gd name="connsiteY4" fmla="*/ 294640 h 645160"/>
                <a:gd name="connsiteX5" fmla="*/ 690880 w 690880"/>
                <a:gd name="connsiteY5" fmla="*/ 538480 h 645160"/>
                <a:gd name="connsiteX6" fmla="*/ 431800 w 690880"/>
                <a:gd name="connsiteY6" fmla="*/ 599440 h 645160"/>
                <a:gd name="connsiteX7" fmla="*/ 238760 w 690880"/>
                <a:gd name="connsiteY7" fmla="*/ 645160 h 645160"/>
                <a:gd name="connsiteX8" fmla="*/ 122168 w 690880"/>
                <a:gd name="connsiteY8" fmla="*/ 580683 h 645160"/>
                <a:gd name="connsiteX9" fmla="*/ 168546 w 690880"/>
                <a:gd name="connsiteY9" fmla="*/ 511343 h 645160"/>
                <a:gd name="connsiteX10" fmla="*/ 220834 w 690880"/>
                <a:gd name="connsiteY10" fmla="*/ 439232 h 645160"/>
                <a:gd name="connsiteX11" fmla="*/ 202542 w 690880"/>
                <a:gd name="connsiteY11" fmla="*/ 342650 h 645160"/>
                <a:gd name="connsiteX12" fmla="*/ 191496 w 690880"/>
                <a:gd name="connsiteY12" fmla="*/ 268696 h 645160"/>
                <a:gd name="connsiteX13" fmla="*/ 60960 w 690880"/>
                <a:gd name="connsiteY13" fmla="*/ 147320 h 645160"/>
                <a:gd name="connsiteX14" fmla="*/ 0 w 690880"/>
                <a:gd name="connsiteY14" fmla="*/ 50800 h 645160"/>
                <a:gd name="connsiteX15" fmla="*/ 71120 w 690880"/>
                <a:gd name="connsiteY15" fmla="*/ 0 h 645160"/>
                <a:gd name="connsiteX16" fmla="*/ 111760 w 690880"/>
                <a:gd name="connsiteY16" fmla="*/ 65267 h 645160"/>
                <a:gd name="connsiteX0" fmla="*/ 111760 w 690880"/>
                <a:gd name="connsiteY0" fmla="*/ 65267 h 645160"/>
                <a:gd name="connsiteX1" fmla="*/ 264160 w 690880"/>
                <a:gd name="connsiteY1" fmla="*/ 50800 h 645160"/>
                <a:gd name="connsiteX2" fmla="*/ 487680 w 690880"/>
                <a:gd name="connsiteY2" fmla="*/ 208280 h 645160"/>
                <a:gd name="connsiteX3" fmla="*/ 640080 w 690880"/>
                <a:gd name="connsiteY3" fmla="*/ 304800 h 645160"/>
                <a:gd name="connsiteX4" fmla="*/ 690880 w 690880"/>
                <a:gd name="connsiteY4" fmla="*/ 294640 h 645160"/>
                <a:gd name="connsiteX5" fmla="*/ 690880 w 690880"/>
                <a:gd name="connsiteY5" fmla="*/ 538480 h 645160"/>
                <a:gd name="connsiteX6" fmla="*/ 431800 w 690880"/>
                <a:gd name="connsiteY6" fmla="*/ 599440 h 645160"/>
                <a:gd name="connsiteX7" fmla="*/ 238760 w 690880"/>
                <a:gd name="connsiteY7" fmla="*/ 645160 h 645160"/>
                <a:gd name="connsiteX8" fmla="*/ 151701 w 690880"/>
                <a:gd name="connsiteY8" fmla="*/ 553129 h 645160"/>
                <a:gd name="connsiteX9" fmla="*/ 168546 w 690880"/>
                <a:gd name="connsiteY9" fmla="*/ 511343 h 645160"/>
                <a:gd name="connsiteX10" fmla="*/ 220834 w 690880"/>
                <a:gd name="connsiteY10" fmla="*/ 439232 h 645160"/>
                <a:gd name="connsiteX11" fmla="*/ 202542 w 690880"/>
                <a:gd name="connsiteY11" fmla="*/ 342650 h 645160"/>
                <a:gd name="connsiteX12" fmla="*/ 191496 w 690880"/>
                <a:gd name="connsiteY12" fmla="*/ 268696 h 645160"/>
                <a:gd name="connsiteX13" fmla="*/ 60960 w 690880"/>
                <a:gd name="connsiteY13" fmla="*/ 147320 h 645160"/>
                <a:gd name="connsiteX14" fmla="*/ 0 w 690880"/>
                <a:gd name="connsiteY14" fmla="*/ 50800 h 645160"/>
                <a:gd name="connsiteX15" fmla="*/ 71120 w 690880"/>
                <a:gd name="connsiteY15" fmla="*/ 0 h 645160"/>
                <a:gd name="connsiteX16" fmla="*/ 111760 w 690880"/>
                <a:gd name="connsiteY16" fmla="*/ 65267 h 645160"/>
                <a:gd name="connsiteX0" fmla="*/ 111760 w 690880"/>
                <a:gd name="connsiteY0" fmla="*/ 65267 h 599440"/>
                <a:gd name="connsiteX1" fmla="*/ 264160 w 690880"/>
                <a:gd name="connsiteY1" fmla="*/ 50800 h 599440"/>
                <a:gd name="connsiteX2" fmla="*/ 487680 w 690880"/>
                <a:gd name="connsiteY2" fmla="*/ 208280 h 599440"/>
                <a:gd name="connsiteX3" fmla="*/ 640080 w 690880"/>
                <a:gd name="connsiteY3" fmla="*/ 304800 h 599440"/>
                <a:gd name="connsiteX4" fmla="*/ 690880 w 690880"/>
                <a:gd name="connsiteY4" fmla="*/ 294640 h 599440"/>
                <a:gd name="connsiteX5" fmla="*/ 690880 w 690880"/>
                <a:gd name="connsiteY5" fmla="*/ 538480 h 599440"/>
                <a:gd name="connsiteX6" fmla="*/ 431800 w 690880"/>
                <a:gd name="connsiteY6" fmla="*/ 599440 h 599440"/>
                <a:gd name="connsiteX7" fmla="*/ 236096 w 690880"/>
                <a:gd name="connsiteY7" fmla="*/ 597950 h 599440"/>
                <a:gd name="connsiteX8" fmla="*/ 151701 w 690880"/>
                <a:gd name="connsiteY8" fmla="*/ 553129 h 599440"/>
                <a:gd name="connsiteX9" fmla="*/ 168546 w 690880"/>
                <a:gd name="connsiteY9" fmla="*/ 511343 h 599440"/>
                <a:gd name="connsiteX10" fmla="*/ 220834 w 690880"/>
                <a:gd name="connsiteY10" fmla="*/ 439232 h 599440"/>
                <a:gd name="connsiteX11" fmla="*/ 202542 w 690880"/>
                <a:gd name="connsiteY11" fmla="*/ 342650 h 599440"/>
                <a:gd name="connsiteX12" fmla="*/ 191496 w 690880"/>
                <a:gd name="connsiteY12" fmla="*/ 268696 h 599440"/>
                <a:gd name="connsiteX13" fmla="*/ 60960 w 690880"/>
                <a:gd name="connsiteY13" fmla="*/ 147320 h 599440"/>
                <a:gd name="connsiteX14" fmla="*/ 0 w 690880"/>
                <a:gd name="connsiteY14" fmla="*/ 50800 h 599440"/>
                <a:gd name="connsiteX15" fmla="*/ 71120 w 690880"/>
                <a:gd name="connsiteY15" fmla="*/ 0 h 599440"/>
                <a:gd name="connsiteX16" fmla="*/ 111760 w 690880"/>
                <a:gd name="connsiteY16" fmla="*/ 65267 h 599440"/>
                <a:gd name="connsiteX0" fmla="*/ 111760 w 690880"/>
                <a:gd name="connsiteY0" fmla="*/ 65267 h 623500"/>
                <a:gd name="connsiteX1" fmla="*/ 264160 w 690880"/>
                <a:gd name="connsiteY1" fmla="*/ 50800 h 623500"/>
                <a:gd name="connsiteX2" fmla="*/ 487680 w 690880"/>
                <a:gd name="connsiteY2" fmla="*/ 208280 h 623500"/>
                <a:gd name="connsiteX3" fmla="*/ 640080 w 690880"/>
                <a:gd name="connsiteY3" fmla="*/ 304800 h 623500"/>
                <a:gd name="connsiteX4" fmla="*/ 690880 w 690880"/>
                <a:gd name="connsiteY4" fmla="*/ 294640 h 623500"/>
                <a:gd name="connsiteX5" fmla="*/ 690880 w 690880"/>
                <a:gd name="connsiteY5" fmla="*/ 538480 h 623500"/>
                <a:gd name="connsiteX6" fmla="*/ 431800 w 690880"/>
                <a:gd name="connsiteY6" fmla="*/ 599440 h 623500"/>
                <a:gd name="connsiteX7" fmla="*/ 410832 w 690880"/>
                <a:gd name="connsiteY7" fmla="*/ 623500 h 623500"/>
                <a:gd name="connsiteX8" fmla="*/ 151701 w 690880"/>
                <a:gd name="connsiteY8" fmla="*/ 553129 h 623500"/>
                <a:gd name="connsiteX9" fmla="*/ 168546 w 690880"/>
                <a:gd name="connsiteY9" fmla="*/ 511343 h 623500"/>
                <a:gd name="connsiteX10" fmla="*/ 220834 w 690880"/>
                <a:gd name="connsiteY10" fmla="*/ 439232 h 623500"/>
                <a:gd name="connsiteX11" fmla="*/ 202542 w 690880"/>
                <a:gd name="connsiteY11" fmla="*/ 342650 h 623500"/>
                <a:gd name="connsiteX12" fmla="*/ 191496 w 690880"/>
                <a:gd name="connsiteY12" fmla="*/ 268696 h 623500"/>
                <a:gd name="connsiteX13" fmla="*/ 60960 w 690880"/>
                <a:gd name="connsiteY13" fmla="*/ 147320 h 623500"/>
                <a:gd name="connsiteX14" fmla="*/ 0 w 690880"/>
                <a:gd name="connsiteY14" fmla="*/ 50800 h 623500"/>
                <a:gd name="connsiteX15" fmla="*/ 71120 w 690880"/>
                <a:gd name="connsiteY15" fmla="*/ 0 h 623500"/>
                <a:gd name="connsiteX16" fmla="*/ 111760 w 690880"/>
                <a:gd name="connsiteY16" fmla="*/ 65267 h 623500"/>
                <a:gd name="connsiteX0" fmla="*/ 111760 w 690880"/>
                <a:gd name="connsiteY0" fmla="*/ 65267 h 607696"/>
                <a:gd name="connsiteX1" fmla="*/ 264160 w 690880"/>
                <a:gd name="connsiteY1" fmla="*/ 50800 h 607696"/>
                <a:gd name="connsiteX2" fmla="*/ 487680 w 690880"/>
                <a:gd name="connsiteY2" fmla="*/ 208280 h 607696"/>
                <a:gd name="connsiteX3" fmla="*/ 640080 w 690880"/>
                <a:gd name="connsiteY3" fmla="*/ 304800 h 607696"/>
                <a:gd name="connsiteX4" fmla="*/ 690880 w 690880"/>
                <a:gd name="connsiteY4" fmla="*/ 294640 h 607696"/>
                <a:gd name="connsiteX5" fmla="*/ 690880 w 690880"/>
                <a:gd name="connsiteY5" fmla="*/ 538480 h 607696"/>
                <a:gd name="connsiteX6" fmla="*/ 431800 w 690880"/>
                <a:gd name="connsiteY6" fmla="*/ 599440 h 607696"/>
                <a:gd name="connsiteX7" fmla="*/ 391389 w 690880"/>
                <a:gd name="connsiteY7" fmla="*/ 607696 h 607696"/>
                <a:gd name="connsiteX8" fmla="*/ 151701 w 690880"/>
                <a:gd name="connsiteY8" fmla="*/ 553129 h 607696"/>
                <a:gd name="connsiteX9" fmla="*/ 168546 w 690880"/>
                <a:gd name="connsiteY9" fmla="*/ 511343 h 607696"/>
                <a:gd name="connsiteX10" fmla="*/ 220834 w 690880"/>
                <a:gd name="connsiteY10" fmla="*/ 439232 h 607696"/>
                <a:gd name="connsiteX11" fmla="*/ 202542 w 690880"/>
                <a:gd name="connsiteY11" fmla="*/ 342650 h 607696"/>
                <a:gd name="connsiteX12" fmla="*/ 191496 w 690880"/>
                <a:gd name="connsiteY12" fmla="*/ 268696 h 607696"/>
                <a:gd name="connsiteX13" fmla="*/ 60960 w 690880"/>
                <a:gd name="connsiteY13" fmla="*/ 147320 h 607696"/>
                <a:gd name="connsiteX14" fmla="*/ 0 w 690880"/>
                <a:gd name="connsiteY14" fmla="*/ 50800 h 607696"/>
                <a:gd name="connsiteX15" fmla="*/ 71120 w 690880"/>
                <a:gd name="connsiteY15" fmla="*/ 0 h 607696"/>
                <a:gd name="connsiteX16" fmla="*/ 111760 w 690880"/>
                <a:gd name="connsiteY16" fmla="*/ 65267 h 607696"/>
                <a:gd name="connsiteX0" fmla="*/ 111760 w 690880"/>
                <a:gd name="connsiteY0" fmla="*/ 65267 h 607696"/>
                <a:gd name="connsiteX1" fmla="*/ 362676 w 690880"/>
                <a:gd name="connsiteY1" fmla="*/ 108638 h 607696"/>
                <a:gd name="connsiteX2" fmla="*/ 487680 w 690880"/>
                <a:gd name="connsiteY2" fmla="*/ 208280 h 607696"/>
                <a:gd name="connsiteX3" fmla="*/ 640080 w 690880"/>
                <a:gd name="connsiteY3" fmla="*/ 304800 h 607696"/>
                <a:gd name="connsiteX4" fmla="*/ 690880 w 690880"/>
                <a:gd name="connsiteY4" fmla="*/ 294640 h 607696"/>
                <a:gd name="connsiteX5" fmla="*/ 690880 w 690880"/>
                <a:gd name="connsiteY5" fmla="*/ 538480 h 607696"/>
                <a:gd name="connsiteX6" fmla="*/ 431800 w 690880"/>
                <a:gd name="connsiteY6" fmla="*/ 599440 h 607696"/>
                <a:gd name="connsiteX7" fmla="*/ 391389 w 690880"/>
                <a:gd name="connsiteY7" fmla="*/ 607696 h 607696"/>
                <a:gd name="connsiteX8" fmla="*/ 151701 w 690880"/>
                <a:gd name="connsiteY8" fmla="*/ 553129 h 607696"/>
                <a:gd name="connsiteX9" fmla="*/ 168546 w 690880"/>
                <a:gd name="connsiteY9" fmla="*/ 511343 h 607696"/>
                <a:gd name="connsiteX10" fmla="*/ 220834 w 690880"/>
                <a:gd name="connsiteY10" fmla="*/ 439232 h 607696"/>
                <a:gd name="connsiteX11" fmla="*/ 202542 w 690880"/>
                <a:gd name="connsiteY11" fmla="*/ 342650 h 607696"/>
                <a:gd name="connsiteX12" fmla="*/ 191496 w 690880"/>
                <a:gd name="connsiteY12" fmla="*/ 268696 h 607696"/>
                <a:gd name="connsiteX13" fmla="*/ 60960 w 690880"/>
                <a:gd name="connsiteY13" fmla="*/ 147320 h 607696"/>
                <a:gd name="connsiteX14" fmla="*/ 0 w 690880"/>
                <a:gd name="connsiteY14" fmla="*/ 50800 h 607696"/>
                <a:gd name="connsiteX15" fmla="*/ 71120 w 690880"/>
                <a:gd name="connsiteY15" fmla="*/ 0 h 607696"/>
                <a:gd name="connsiteX16" fmla="*/ 111760 w 690880"/>
                <a:gd name="connsiteY16" fmla="*/ 65267 h 607696"/>
                <a:gd name="connsiteX0" fmla="*/ 193367 w 690880"/>
                <a:gd name="connsiteY0" fmla="*/ 66112 h 607696"/>
                <a:gd name="connsiteX1" fmla="*/ 362676 w 690880"/>
                <a:gd name="connsiteY1" fmla="*/ 108638 h 607696"/>
                <a:gd name="connsiteX2" fmla="*/ 487680 w 690880"/>
                <a:gd name="connsiteY2" fmla="*/ 208280 h 607696"/>
                <a:gd name="connsiteX3" fmla="*/ 640080 w 690880"/>
                <a:gd name="connsiteY3" fmla="*/ 304800 h 607696"/>
                <a:gd name="connsiteX4" fmla="*/ 690880 w 690880"/>
                <a:gd name="connsiteY4" fmla="*/ 294640 h 607696"/>
                <a:gd name="connsiteX5" fmla="*/ 690880 w 690880"/>
                <a:gd name="connsiteY5" fmla="*/ 538480 h 607696"/>
                <a:gd name="connsiteX6" fmla="*/ 431800 w 690880"/>
                <a:gd name="connsiteY6" fmla="*/ 599440 h 607696"/>
                <a:gd name="connsiteX7" fmla="*/ 391389 w 690880"/>
                <a:gd name="connsiteY7" fmla="*/ 607696 h 607696"/>
                <a:gd name="connsiteX8" fmla="*/ 151701 w 690880"/>
                <a:gd name="connsiteY8" fmla="*/ 553129 h 607696"/>
                <a:gd name="connsiteX9" fmla="*/ 168546 w 690880"/>
                <a:gd name="connsiteY9" fmla="*/ 511343 h 607696"/>
                <a:gd name="connsiteX10" fmla="*/ 220834 w 690880"/>
                <a:gd name="connsiteY10" fmla="*/ 439232 h 607696"/>
                <a:gd name="connsiteX11" fmla="*/ 202542 w 690880"/>
                <a:gd name="connsiteY11" fmla="*/ 342650 h 607696"/>
                <a:gd name="connsiteX12" fmla="*/ 191496 w 690880"/>
                <a:gd name="connsiteY12" fmla="*/ 268696 h 607696"/>
                <a:gd name="connsiteX13" fmla="*/ 60960 w 690880"/>
                <a:gd name="connsiteY13" fmla="*/ 147320 h 607696"/>
                <a:gd name="connsiteX14" fmla="*/ 0 w 690880"/>
                <a:gd name="connsiteY14" fmla="*/ 50800 h 607696"/>
                <a:gd name="connsiteX15" fmla="*/ 71120 w 690880"/>
                <a:gd name="connsiteY15" fmla="*/ 0 h 607696"/>
                <a:gd name="connsiteX16" fmla="*/ 193367 w 690880"/>
                <a:gd name="connsiteY16" fmla="*/ 66112 h 607696"/>
                <a:gd name="connsiteX0" fmla="*/ 193367 w 690880"/>
                <a:gd name="connsiteY0" fmla="*/ 15312 h 556896"/>
                <a:gd name="connsiteX1" fmla="*/ 362676 w 690880"/>
                <a:gd name="connsiteY1" fmla="*/ 57838 h 556896"/>
                <a:gd name="connsiteX2" fmla="*/ 487680 w 690880"/>
                <a:gd name="connsiteY2" fmla="*/ 157480 h 556896"/>
                <a:gd name="connsiteX3" fmla="*/ 640080 w 690880"/>
                <a:gd name="connsiteY3" fmla="*/ 254000 h 556896"/>
                <a:gd name="connsiteX4" fmla="*/ 690880 w 690880"/>
                <a:gd name="connsiteY4" fmla="*/ 243840 h 556896"/>
                <a:gd name="connsiteX5" fmla="*/ 690880 w 690880"/>
                <a:gd name="connsiteY5" fmla="*/ 487680 h 556896"/>
                <a:gd name="connsiteX6" fmla="*/ 431800 w 690880"/>
                <a:gd name="connsiteY6" fmla="*/ 548640 h 556896"/>
                <a:gd name="connsiteX7" fmla="*/ 391389 w 690880"/>
                <a:gd name="connsiteY7" fmla="*/ 556896 h 556896"/>
                <a:gd name="connsiteX8" fmla="*/ 151701 w 690880"/>
                <a:gd name="connsiteY8" fmla="*/ 502329 h 556896"/>
                <a:gd name="connsiteX9" fmla="*/ 168546 w 690880"/>
                <a:gd name="connsiteY9" fmla="*/ 460543 h 556896"/>
                <a:gd name="connsiteX10" fmla="*/ 220834 w 690880"/>
                <a:gd name="connsiteY10" fmla="*/ 388432 h 556896"/>
                <a:gd name="connsiteX11" fmla="*/ 202542 w 690880"/>
                <a:gd name="connsiteY11" fmla="*/ 291850 h 556896"/>
                <a:gd name="connsiteX12" fmla="*/ 191496 w 690880"/>
                <a:gd name="connsiteY12" fmla="*/ 217896 h 556896"/>
                <a:gd name="connsiteX13" fmla="*/ 60960 w 690880"/>
                <a:gd name="connsiteY13" fmla="*/ 96520 h 556896"/>
                <a:gd name="connsiteX14" fmla="*/ 0 w 690880"/>
                <a:gd name="connsiteY14" fmla="*/ 0 h 556896"/>
                <a:gd name="connsiteX15" fmla="*/ 165206 w 690880"/>
                <a:gd name="connsiteY15" fmla="*/ 18714 h 556896"/>
                <a:gd name="connsiteX16" fmla="*/ 193367 w 690880"/>
                <a:gd name="connsiteY16" fmla="*/ 15312 h 556896"/>
                <a:gd name="connsiteX0" fmla="*/ 132407 w 629920"/>
                <a:gd name="connsiteY0" fmla="*/ 0 h 541584"/>
                <a:gd name="connsiteX1" fmla="*/ 301716 w 629920"/>
                <a:gd name="connsiteY1" fmla="*/ 42526 h 541584"/>
                <a:gd name="connsiteX2" fmla="*/ 426720 w 629920"/>
                <a:gd name="connsiteY2" fmla="*/ 142168 h 541584"/>
                <a:gd name="connsiteX3" fmla="*/ 579120 w 629920"/>
                <a:gd name="connsiteY3" fmla="*/ 238688 h 541584"/>
                <a:gd name="connsiteX4" fmla="*/ 629920 w 629920"/>
                <a:gd name="connsiteY4" fmla="*/ 228528 h 541584"/>
                <a:gd name="connsiteX5" fmla="*/ 629920 w 629920"/>
                <a:gd name="connsiteY5" fmla="*/ 472368 h 541584"/>
                <a:gd name="connsiteX6" fmla="*/ 370840 w 629920"/>
                <a:gd name="connsiteY6" fmla="*/ 533328 h 541584"/>
                <a:gd name="connsiteX7" fmla="*/ 330429 w 629920"/>
                <a:gd name="connsiteY7" fmla="*/ 541584 h 541584"/>
                <a:gd name="connsiteX8" fmla="*/ 90741 w 629920"/>
                <a:gd name="connsiteY8" fmla="*/ 487017 h 541584"/>
                <a:gd name="connsiteX9" fmla="*/ 107586 w 629920"/>
                <a:gd name="connsiteY9" fmla="*/ 445231 h 541584"/>
                <a:gd name="connsiteX10" fmla="*/ 159874 w 629920"/>
                <a:gd name="connsiteY10" fmla="*/ 373120 h 541584"/>
                <a:gd name="connsiteX11" fmla="*/ 141582 w 629920"/>
                <a:gd name="connsiteY11" fmla="*/ 276538 h 541584"/>
                <a:gd name="connsiteX12" fmla="*/ 130536 w 629920"/>
                <a:gd name="connsiteY12" fmla="*/ 202584 h 541584"/>
                <a:gd name="connsiteX13" fmla="*/ 0 w 629920"/>
                <a:gd name="connsiteY13" fmla="*/ 81208 h 541584"/>
                <a:gd name="connsiteX14" fmla="*/ 50527 w 629920"/>
                <a:gd name="connsiteY14" fmla="*/ 42848 h 541584"/>
                <a:gd name="connsiteX15" fmla="*/ 104246 w 629920"/>
                <a:gd name="connsiteY15" fmla="*/ 3402 h 541584"/>
                <a:gd name="connsiteX16" fmla="*/ 132407 w 629920"/>
                <a:gd name="connsiteY16" fmla="*/ 0 h 541584"/>
                <a:gd name="connsiteX0" fmla="*/ 81880 w 579393"/>
                <a:gd name="connsiteY0" fmla="*/ 0 h 541584"/>
                <a:gd name="connsiteX1" fmla="*/ 251189 w 579393"/>
                <a:gd name="connsiteY1" fmla="*/ 42526 h 541584"/>
                <a:gd name="connsiteX2" fmla="*/ 376193 w 579393"/>
                <a:gd name="connsiteY2" fmla="*/ 142168 h 541584"/>
                <a:gd name="connsiteX3" fmla="*/ 528593 w 579393"/>
                <a:gd name="connsiteY3" fmla="*/ 238688 h 541584"/>
                <a:gd name="connsiteX4" fmla="*/ 579393 w 579393"/>
                <a:gd name="connsiteY4" fmla="*/ 228528 h 541584"/>
                <a:gd name="connsiteX5" fmla="*/ 579393 w 579393"/>
                <a:gd name="connsiteY5" fmla="*/ 472368 h 541584"/>
                <a:gd name="connsiteX6" fmla="*/ 320313 w 579393"/>
                <a:gd name="connsiteY6" fmla="*/ 533328 h 541584"/>
                <a:gd name="connsiteX7" fmla="*/ 279902 w 579393"/>
                <a:gd name="connsiteY7" fmla="*/ 541584 h 541584"/>
                <a:gd name="connsiteX8" fmla="*/ 40214 w 579393"/>
                <a:gd name="connsiteY8" fmla="*/ 487017 h 541584"/>
                <a:gd name="connsiteX9" fmla="*/ 57059 w 579393"/>
                <a:gd name="connsiteY9" fmla="*/ 445231 h 541584"/>
                <a:gd name="connsiteX10" fmla="*/ 109347 w 579393"/>
                <a:gd name="connsiteY10" fmla="*/ 373120 h 541584"/>
                <a:gd name="connsiteX11" fmla="*/ 91055 w 579393"/>
                <a:gd name="connsiteY11" fmla="*/ 276538 h 541584"/>
                <a:gd name="connsiteX12" fmla="*/ 80009 w 579393"/>
                <a:gd name="connsiteY12" fmla="*/ 202584 h 541584"/>
                <a:gd name="connsiteX13" fmla="*/ 61496 w 579393"/>
                <a:gd name="connsiteY13" fmla="*/ 100487 h 541584"/>
                <a:gd name="connsiteX14" fmla="*/ 0 w 579393"/>
                <a:gd name="connsiteY14" fmla="*/ 42848 h 541584"/>
                <a:gd name="connsiteX15" fmla="*/ 53719 w 579393"/>
                <a:gd name="connsiteY15" fmla="*/ 3402 h 541584"/>
                <a:gd name="connsiteX16" fmla="*/ 81880 w 579393"/>
                <a:gd name="connsiteY16" fmla="*/ 0 h 541584"/>
                <a:gd name="connsiteX0" fmla="*/ 41666 w 539179"/>
                <a:gd name="connsiteY0" fmla="*/ 0 h 541584"/>
                <a:gd name="connsiteX1" fmla="*/ 210975 w 539179"/>
                <a:gd name="connsiteY1" fmla="*/ 42526 h 541584"/>
                <a:gd name="connsiteX2" fmla="*/ 335979 w 539179"/>
                <a:gd name="connsiteY2" fmla="*/ 142168 h 541584"/>
                <a:gd name="connsiteX3" fmla="*/ 488379 w 539179"/>
                <a:gd name="connsiteY3" fmla="*/ 238688 h 541584"/>
                <a:gd name="connsiteX4" fmla="*/ 539179 w 539179"/>
                <a:gd name="connsiteY4" fmla="*/ 228528 h 541584"/>
                <a:gd name="connsiteX5" fmla="*/ 539179 w 539179"/>
                <a:gd name="connsiteY5" fmla="*/ 472368 h 541584"/>
                <a:gd name="connsiteX6" fmla="*/ 280099 w 539179"/>
                <a:gd name="connsiteY6" fmla="*/ 533328 h 541584"/>
                <a:gd name="connsiteX7" fmla="*/ 239688 w 539179"/>
                <a:gd name="connsiteY7" fmla="*/ 541584 h 541584"/>
                <a:gd name="connsiteX8" fmla="*/ 0 w 539179"/>
                <a:gd name="connsiteY8" fmla="*/ 487017 h 541584"/>
                <a:gd name="connsiteX9" fmla="*/ 16845 w 539179"/>
                <a:gd name="connsiteY9" fmla="*/ 445231 h 541584"/>
                <a:gd name="connsiteX10" fmla="*/ 69133 w 539179"/>
                <a:gd name="connsiteY10" fmla="*/ 373120 h 541584"/>
                <a:gd name="connsiteX11" fmla="*/ 50841 w 539179"/>
                <a:gd name="connsiteY11" fmla="*/ 276538 h 541584"/>
                <a:gd name="connsiteX12" fmla="*/ 39795 w 539179"/>
                <a:gd name="connsiteY12" fmla="*/ 202584 h 541584"/>
                <a:gd name="connsiteX13" fmla="*/ 21282 w 539179"/>
                <a:gd name="connsiteY13" fmla="*/ 100487 h 541584"/>
                <a:gd name="connsiteX14" fmla="*/ 23774 w 539179"/>
                <a:gd name="connsiteY14" fmla="*/ 58578 h 541584"/>
                <a:gd name="connsiteX15" fmla="*/ 13505 w 539179"/>
                <a:gd name="connsiteY15" fmla="*/ 3402 h 541584"/>
                <a:gd name="connsiteX16" fmla="*/ 41666 w 539179"/>
                <a:gd name="connsiteY16" fmla="*/ 0 h 541584"/>
                <a:gd name="connsiteX0" fmla="*/ 41666 w 539179"/>
                <a:gd name="connsiteY0" fmla="*/ 0 h 541584"/>
                <a:gd name="connsiteX1" fmla="*/ 210975 w 539179"/>
                <a:gd name="connsiteY1" fmla="*/ 42526 h 541584"/>
                <a:gd name="connsiteX2" fmla="*/ 335979 w 539179"/>
                <a:gd name="connsiteY2" fmla="*/ 142168 h 541584"/>
                <a:gd name="connsiteX3" fmla="*/ 488379 w 539179"/>
                <a:gd name="connsiteY3" fmla="*/ 238688 h 541584"/>
                <a:gd name="connsiteX4" fmla="*/ 539179 w 539179"/>
                <a:gd name="connsiteY4" fmla="*/ 228528 h 541584"/>
                <a:gd name="connsiteX5" fmla="*/ 539179 w 539179"/>
                <a:gd name="connsiteY5" fmla="*/ 472368 h 541584"/>
                <a:gd name="connsiteX6" fmla="*/ 280099 w 539179"/>
                <a:gd name="connsiteY6" fmla="*/ 533328 h 541584"/>
                <a:gd name="connsiteX7" fmla="*/ 239688 w 539179"/>
                <a:gd name="connsiteY7" fmla="*/ 541584 h 541584"/>
                <a:gd name="connsiteX8" fmla="*/ 0 w 539179"/>
                <a:gd name="connsiteY8" fmla="*/ 487017 h 541584"/>
                <a:gd name="connsiteX9" fmla="*/ 16845 w 539179"/>
                <a:gd name="connsiteY9" fmla="*/ 445231 h 541584"/>
                <a:gd name="connsiteX10" fmla="*/ 69133 w 539179"/>
                <a:gd name="connsiteY10" fmla="*/ 373120 h 541584"/>
                <a:gd name="connsiteX11" fmla="*/ 50841 w 539179"/>
                <a:gd name="connsiteY11" fmla="*/ 276538 h 541584"/>
                <a:gd name="connsiteX12" fmla="*/ 39795 w 539179"/>
                <a:gd name="connsiteY12" fmla="*/ 202584 h 541584"/>
                <a:gd name="connsiteX13" fmla="*/ 21282 w 539179"/>
                <a:gd name="connsiteY13" fmla="*/ 100487 h 541584"/>
                <a:gd name="connsiteX14" fmla="*/ 23774 w 539179"/>
                <a:gd name="connsiteY14" fmla="*/ 58578 h 541584"/>
                <a:gd name="connsiteX15" fmla="*/ 13505 w 539179"/>
                <a:gd name="connsiteY15" fmla="*/ 3402 h 541584"/>
                <a:gd name="connsiteX16" fmla="*/ 41666 w 539179"/>
                <a:gd name="connsiteY16" fmla="*/ 0 h 541584"/>
                <a:gd name="connsiteX0" fmla="*/ 41666 w 539179"/>
                <a:gd name="connsiteY0" fmla="*/ 0 h 541041"/>
                <a:gd name="connsiteX1" fmla="*/ 210975 w 539179"/>
                <a:gd name="connsiteY1" fmla="*/ 42526 h 541041"/>
                <a:gd name="connsiteX2" fmla="*/ 335979 w 539179"/>
                <a:gd name="connsiteY2" fmla="*/ 142168 h 541041"/>
                <a:gd name="connsiteX3" fmla="*/ 488379 w 539179"/>
                <a:gd name="connsiteY3" fmla="*/ 238688 h 541041"/>
                <a:gd name="connsiteX4" fmla="*/ 539179 w 539179"/>
                <a:gd name="connsiteY4" fmla="*/ 228528 h 541041"/>
                <a:gd name="connsiteX5" fmla="*/ 539179 w 539179"/>
                <a:gd name="connsiteY5" fmla="*/ 472368 h 541041"/>
                <a:gd name="connsiteX6" fmla="*/ 280099 w 539179"/>
                <a:gd name="connsiteY6" fmla="*/ 533328 h 541041"/>
                <a:gd name="connsiteX7" fmla="*/ 122802 w 539179"/>
                <a:gd name="connsiteY7" fmla="*/ 541041 h 541041"/>
                <a:gd name="connsiteX8" fmla="*/ 0 w 539179"/>
                <a:gd name="connsiteY8" fmla="*/ 487017 h 541041"/>
                <a:gd name="connsiteX9" fmla="*/ 16845 w 539179"/>
                <a:gd name="connsiteY9" fmla="*/ 445231 h 541041"/>
                <a:gd name="connsiteX10" fmla="*/ 69133 w 539179"/>
                <a:gd name="connsiteY10" fmla="*/ 373120 h 541041"/>
                <a:gd name="connsiteX11" fmla="*/ 50841 w 539179"/>
                <a:gd name="connsiteY11" fmla="*/ 276538 h 541041"/>
                <a:gd name="connsiteX12" fmla="*/ 39795 w 539179"/>
                <a:gd name="connsiteY12" fmla="*/ 202584 h 541041"/>
                <a:gd name="connsiteX13" fmla="*/ 21282 w 539179"/>
                <a:gd name="connsiteY13" fmla="*/ 100487 h 541041"/>
                <a:gd name="connsiteX14" fmla="*/ 23774 w 539179"/>
                <a:gd name="connsiteY14" fmla="*/ 58578 h 541041"/>
                <a:gd name="connsiteX15" fmla="*/ 13505 w 539179"/>
                <a:gd name="connsiteY15" fmla="*/ 3402 h 541041"/>
                <a:gd name="connsiteX16" fmla="*/ 41666 w 539179"/>
                <a:gd name="connsiteY16" fmla="*/ 0 h 541041"/>
                <a:gd name="connsiteX0" fmla="*/ 41666 w 539179"/>
                <a:gd name="connsiteY0" fmla="*/ 0 h 544677"/>
                <a:gd name="connsiteX1" fmla="*/ 210975 w 539179"/>
                <a:gd name="connsiteY1" fmla="*/ 42526 h 544677"/>
                <a:gd name="connsiteX2" fmla="*/ 335979 w 539179"/>
                <a:gd name="connsiteY2" fmla="*/ 142168 h 544677"/>
                <a:gd name="connsiteX3" fmla="*/ 488379 w 539179"/>
                <a:gd name="connsiteY3" fmla="*/ 238688 h 544677"/>
                <a:gd name="connsiteX4" fmla="*/ 539179 w 539179"/>
                <a:gd name="connsiteY4" fmla="*/ 228528 h 544677"/>
                <a:gd name="connsiteX5" fmla="*/ 539179 w 539179"/>
                <a:gd name="connsiteY5" fmla="*/ 472368 h 544677"/>
                <a:gd name="connsiteX6" fmla="*/ 280099 w 539179"/>
                <a:gd name="connsiteY6" fmla="*/ 533328 h 544677"/>
                <a:gd name="connsiteX7" fmla="*/ 214992 w 539179"/>
                <a:gd name="connsiteY7" fmla="*/ 544677 h 544677"/>
                <a:gd name="connsiteX8" fmla="*/ 122802 w 539179"/>
                <a:gd name="connsiteY8" fmla="*/ 541041 h 544677"/>
                <a:gd name="connsiteX9" fmla="*/ 0 w 539179"/>
                <a:gd name="connsiteY9" fmla="*/ 487017 h 544677"/>
                <a:gd name="connsiteX10" fmla="*/ 16845 w 539179"/>
                <a:gd name="connsiteY10" fmla="*/ 445231 h 544677"/>
                <a:gd name="connsiteX11" fmla="*/ 69133 w 539179"/>
                <a:gd name="connsiteY11" fmla="*/ 373120 h 544677"/>
                <a:gd name="connsiteX12" fmla="*/ 50841 w 539179"/>
                <a:gd name="connsiteY12" fmla="*/ 276538 h 544677"/>
                <a:gd name="connsiteX13" fmla="*/ 39795 w 539179"/>
                <a:gd name="connsiteY13" fmla="*/ 202584 h 544677"/>
                <a:gd name="connsiteX14" fmla="*/ 21282 w 539179"/>
                <a:gd name="connsiteY14" fmla="*/ 100487 h 544677"/>
                <a:gd name="connsiteX15" fmla="*/ 23774 w 539179"/>
                <a:gd name="connsiteY15" fmla="*/ 58578 h 544677"/>
                <a:gd name="connsiteX16" fmla="*/ 13505 w 539179"/>
                <a:gd name="connsiteY16" fmla="*/ 3402 h 544677"/>
                <a:gd name="connsiteX17" fmla="*/ 41666 w 539179"/>
                <a:gd name="connsiteY17" fmla="*/ 0 h 544677"/>
                <a:gd name="connsiteX0" fmla="*/ 41666 w 539179"/>
                <a:gd name="connsiteY0" fmla="*/ 0 h 546783"/>
                <a:gd name="connsiteX1" fmla="*/ 210975 w 539179"/>
                <a:gd name="connsiteY1" fmla="*/ 42526 h 546783"/>
                <a:gd name="connsiteX2" fmla="*/ 335979 w 539179"/>
                <a:gd name="connsiteY2" fmla="*/ 142168 h 546783"/>
                <a:gd name="connsiteX3" fmla="*/ 488379 w 539179"/>
                <a:gd name="connsiteY3" fmla="*/ 238688 h 546783"/>
                <a:gd name="connsiteX4" fmla="*/ 539179 w 539179"/>
                <a:gd name="connsiteY4" fmla="*/ 228528 h 546783"/>
                <a:gd name="connsiteX5" fmla="*/ 539179 w 539179"/>
                <a:gd name="connsiteY5" fmla="*/ 472368 h 546783"/>
                <a:gd name="connsiteX6" fmla="*/ 280099 w 539179"/>
                <a:gd name="connsiteY6" fmla="*/ 533328 h 546783"/>
                <a:gd name="connsiteX7" fmla="*/ 157329 w 539179"/>
                <a:gd name="connsiteY7" fmla="*/ 546783 h 546783"/>
                <a:gd name="connsiteX8" fmla="*/ 122802 w 539179"/>
                <a:gd name="connsiteY8" fmla="*/ 541041 h 546783"/>
                <a:gd name="connsiteX9" fmla="*/ 0 w 539179"/>
                <a:gd name="connsiteY9" fmla="*/ 487017 h 546783"/>
                <a:gd name="connsiteX10" fmla="*/ 16845 w 539179"/>
                <a:gd name="connsiteY10" fmla="*/ 445231 h 546783"/>
                <a:gd name="connsiteX11" fmla="*/ 69133 w 539179"/>
                <a:gd name="connsiteY11" fmla="*/ 373120 h 546783"/>
                <a:gd name="connsiteX12" fmla="*/ 50841 w 539179"/>
                <a:gd name="connsiteY12" fmla="*/ 276538 h 546783"/>
                <a:gd name="connsiteX13" fmla="*/ 39795 w 539179"/>
                <a:gd name="connsiteY13" fmla="*/ 202584 h 546783"/>
                <a:gd name="connsiteX14" fmla="*/ 21282 w 539179"/>
                <a:gd name="connsiteY14" fmla="*/ 100487 h 546783"/>
                <a:gd name="connsiteX15" fmla="*/ 23774 w 539179"/>
                <a:gd name="connsiteY15" fmla="*/ 58578 h 546783"/>
                <a:gd name="connsiteX16" fmla="*/ 13505 w 539179"/>
                <a:gd name="connsiteY16" fmla="*/ 3402 h 546783"/>
                <a:gd name="connsiteX17" fmla="*/ 41666 w 539179"/>
                <a:gd name="connsiteY17" fmla="*/ 0 h 546783"/>
                <a:gd name="connsiteX0" fmla="*/ 41666 w 539179"/>
                <a:gd name="connsiteY0" fmla="*/ 0 h 546783"/>
                <a:gd name="connsiteX1" fmla="*/ 210975 w 539179"/>
                <a:gd name="connsiteY1" fmla="*/ 42526 h 546783"/>
                <a:gd name="connsiteX2" fmla="*/ 335979 w 539179"/>
                <a:gd name="connsiteY2" fmla="*/ 142168 h 546783"/>
                <a:gd name="connsiteX3" fmla="*/ 488379 w 539179"/>
                <a:gd name="connsiteY3" fmla="*/ 238688 h 546783"/>
                <a:gd name="connsiteX4" fmla="*/ 539179 w 539179"/>
                <a:gd name="connsiteY4" fmla="*/ 228528 h 546783"/>
                <a:gd name="connsiteX5" fmla="*/ 539179 w 539179"/>
                <a:gd name="connsiteY5" fmla="*/ 472368 h 546783"/>
                <a:gd name="connsiteX6" fmla="*/ 225636 w 539179"/>
                <a:gd name="connsiteY6" fmla="*/ 543763 h 546783"/>
                <a:gd name="connsiteX7" fmla="*/ 157329 w 539179"/>
                <a:gd name="connsiteY7" fmla="*/ 546783 h 546783"/>
                <a:gd name="connsiteX8" fmla="*/ 122802 w 539179"/>
                <a:gd name="connsiteY8" fmla="*/ 541041 h 546783"/>
                <a:gd name="connsiteX9" fmla="*/ 0 w 539179"/>
                <a:gd name="connsiteY9" fmla="*/ 487017 h 546783"/>
                <a:gd name="connsiteX10" fmla="*/ 16845 w 539179"/>
                <a:gd name="connsiteY10" fmla="*/ 445231 h 546783"/>
                <a:gd name="connsiteX11" fmla="*/ 69133 w 539179"/>
                <a:gd name="connsiteY11" fmla="*/ 373120 h 546783"/>
                <a:gd name="connsiteX12" fmla="*/ 50841 w 539179"/>
                <a:gd name="connsiteY12" fmla="*/ 276538 h 546783"/>
                <a:gd name="connsiteX13" fmla="*/ 39795 w 539179"/>
                <a:gd name="connsiteY13" fmla="*/ 202584 h 546783"/>
                <a:gd name="connsiteX14" fmla="*/ 21282 w 539179"/>
                <a:gd name="connsiteY14" fmla="*/ 100487 h 546783"/>
                <a:gd name="connsiteX15" fmla="*/ 23774 w 539179"/>
                <a:gd name="connsiteY15" fmla="*/ 58578 h 546783"/>
                <a:gd name="connsiteX16" fmla="*/ 13505 w 539179"/>
                <a:gd name="connsiteY16" fmla="*/ 3402 h 546783"/>
                <a:gd name="connsiteX17" fmla="*/ 41666 w 539179"/>
                <a:gd name="connsiteY17" fmla="*/ 0 h 546783"/>
                <a:gd name="connsiteX0" fmla="*/ 41666 w 539179"/>
                <a:gd name="connsiteY0" fmla="*/ 0 h 548508"/>
                <a:gd name="connsiteX1" fmla="*/ 210975 w 539179"/>
                <a:gd name="connsiteY1" fmla="*/ 42526 h 548508"/>
                <a:gd name="connsiteX2" fmla="*/ 335979 w 539179"/>
                <a:gd name="connsiteY2" fmla="*/ 142168 h 548508"/>
                <a:gd name="connsiteX3" fmla="*/ 488379 w 539179"/>
                <a:gd name="connsiteY3" fmla="*/ 238688 h 548508"/>
                <a:gd name="connsiteX4" fmla="*/ 539179 w 539179"/>
                <a:gd name="connsiteY4" fmla="*/ 228528 h 548508"/>
                <a:gd name="connsiteX5" fmla="*/ 539179 w 539179"/>
                <a:gd name="connsiteY5" fmla="*/ 472368 h 548508"/>
                <a:gd name="connsiteX6" fmla="*/ 223493 w 539179"/>
                <a:gd name="connsiteY6" fmla="*/ 548424 h 548508"/>
                <a:gd name="connsiteX7" fmla="*/ 157329 w 539179"/>
                <a:gd name="connsiteY7" fmla="*/ 546783 h 548508"/>
                <a:gd name="connsiteX8" fmla="*/ 122802 w 539179"/>
                <a:gd name="connsiteY8" fmla="*/ 541041 h 548508"/>
                <a:gd name="connsiteX9" fmla="*/ 0 w 539179"/>
                <a:gd name="connsiteY9" fmla="*/ 487017 h 548508"/>
                <a:gd name="connsiteX10" fmla="*/ 16845 w 539179"/>
                <a:gd name="connsiteY10" fmla="*/ 445231 h 548508"/>
                <a:gd name="connsiteX11" fmla="*/ 69133 w 539179"/>
                <a:gd name="connsiteY11" fmla="*/ 373120 h 548508"/>
                <a:gd name="connsiteX12" fmla="*/ 50841 w 539179"/>
                <a:gd name="connsiteY12" fmla="*/ 276538 h 548508"/>
                <a:gd name="connsiteX13" fmla="*/ 39795 w 539179"/>
                <a:gd name="connsiteY13" fmla="*/ 202584 h 548508"/>
                <a:gd name="connsiteX14" fmla="*/ 21282 w 539179"/>
                <a:gd name="connsiteY14" fmla="*/ 100487 h 548508"/>
                <a:gd name="connsiteX15" fmla="*/ 23774 w 539179"/>
                <a:gd name="connsiteY15" fmla="*/ 58578 h 548508"/>
                <a:gd name="connsiteX16" fmla="*/ 13505 w 539179"/>
                <a:gd name="connsiteY16" fmla="*/ 3402 h 548508"/>
                <a:gd name="connsiteX17" fmla="*/ 41666 w 539179"/>
                <a:gd name="connsiteY17" fmla="*/ 0 h 548508"/>
                <a:gd name="connsiteX0" fmla="*/ 41666 w 539179"/>
                <a:gd name="connsiteY0" fmla="*/ 0 h 548508"/>
                <a:gd name="connsiteX1" fmla="*/ 210975 w 539179"/>
                <a:gd name="connsiteY1" fmla="*/ 42526 h 548508"/>
                <a:gd name="connsiteX2" fmla="*/ 335979 w 539179"/>
                <a:gd name="connsiteY2" fmla="*/ 142168 h 548508"/>
                <a:gd name="connsiteX3" fmla="*/ 482303 w 539179"/>
                <a:gd name="connsiteY3" fmla="*/ 221557 h 548508"/>
                <a:gd name="connsiteX4" fmla="*/ 539179 w 539179"/>
                <a:gd name="connsiteY4" fmla="*/ 228528 h 548508"/>
                <a:gd name="connsiteX5" fmla="*/ 539179 w 539179"/>
                <a:gd name="connsiteY5" fmla="*/ 472368 h 548508"/>
                <a:gd name="connsiteX6" fmla="*/ 223493 w 539179"/>
                <a:gd name="connsiteY6" fmla="*/ 548424 h 548508"/>
                <a:gd name="connsiteX7" fmla="*/ 157329 w 539179"/>
                <a:gd name="connsiteY7" fmla="*/ 546783 h 548508"/>
                <a:gd name="connsiteX8" fmla="*/ 122802 w 539179"/>
                <a:gd name="connsiteY8" fmla="*/ 541041 h 548508"/>
                <a:gd name="connsiteX9" fmla="*/ 0 w 539179"/>
                <a:gd name="connsiteY9" fmla="*/ 487017 h 548508"/>
                <a:gd name="connsiteX10" fmla="*/ 16845 w 539179"/>
                <a:gd name="connsiteY10" fmla="*/ 445231 h 548508"/>
                <a:gd name="connsiteX11" fmla="*/ 69133 w 539179"/>
                <a:gd name="connsiteY11" fmla="*/ 373120 h 548508"/>
                <a:gd name="connsiteX12" fmla="*/ 50841 w 539179"/>
                <a:gd name="connsiteY12" fmla="*/ 276538 h 548508"/>
                <a:gd name="connsiteX13" fmla="*/ 39795 w 539179"/>
                <a:gd name="connsiteY13" fmla="*/ 202584 h 548508"/>
                <a:gd name="connsiteX14" fmla="*/ 21282 w 539179"/>
                <a:gd name="connsiteY14" fmla="*/ 100487 h 548508"/>
                <a:gd name="connsiteX15" fmla="*/ 23774 w 539179"/>
                <a:gd name="connsiteY15" fmla="*/ 58578 h 548508"/>
                <a:gd name="connsiteX16" fmla="*/ 13505 w 539179"/>
                <a:gd name="connsiteY16" fmla="*/ 3402 h 548508"/>
                <a:gd name="connsiteX17" fmla="*/ 41666 w 539179"/>
                <a:gd name="connsiteY17" fmla="*/ 0 h 548508"/>
                <a:gd name="connsiteX0" fmla="*/ 41666 w 554020"/>
                <a:gd name="connsiteY0" fmla="*/ 0 h 548508"/>
                <a:gd name="connsiteX1" fmla="*/ 210975 w 554020"/>
                <a:gd name="connsiteY1" fmla="*/ 42526 h 548508"/>
                <a:gd name="connsiteX2" fmla="*/ 335979 w 554020"/>
                <a:gd name="connsiteY2" fmla="*/ 142168 h 548508"/>
                <a:gd name="connsiteX3" fmla="*/ 482303 w 554020"/>
                <a:gd name="connsiteY3" fmla="*/ 221557 h 548508"/>
                <a:gd name="connsiteX4" fmla="*/ 539179 w 554020"/>
                <a:gd name="connsiteY4" fmla="*/ 228528 h 548508"/>
                <a:gd name="connsiteX5" fmla="*/ 554020 w 554020"/>
                <a:gd name="connsiteY5" fmla="*/ 457968 h 548508"/>
                <a:gd name="connsiteX6" fmla="*/ 223493 w 554020"/>
                <a:gd name="connsiteY6" fmla="*/ 548424 h 548508"/>
                <a:gd name="connsiteX7" fmla="*/ 157329 w 554020"/>
                <a:gd name="connsiteY7" fmla="*/ 546783 h 548508"/>
                <a:gd name="connsiteX8" fmla="*/ 122802 w 554020"/>
                <a:gd name="connsiteY8" fmla="*/ 541041 h 548508"/>
                <a:gd name="connsiteX9" fmla="*/ 0 w 554020"/>
                <a:gd name="connsiteY9" fmla="*/ 487017 h 548508"/>
                <a:gd name="connsiteX10" fmla="*/ 16845 w 554020"/>
                <a:gd name="connsiteY10" fmla="*/ 445231 h 548508"/>
                <a:gd name="connsiteX11" fmla="*/ 69133 w 554020"/>
                <a:gd name="connsiteY11" fmla="*/ 373120 h 548508"/>
                <a:gd name="connsiteX12" fmla="*/ 50841 w 554020"/>
                <a:gd name="connsiteY12" fmla="*/ 276538 h 548508"/>
                <a:gd name="connsiteX13" fmla="*/ 39795 w 554020"/>
                <a:gd name="connsiteY13" fmla="*/ 202584 h 548508"/>
                <a:gd name="connsiteX14" fmla="*/ 21282 w 554020"/>
                <a:gd name="connsiteY14" fmla="*/ 100487 h 548508"/>
                <a:gd name="connsiteX15" fmla="*/ 23774 w 554020"/>
                <a:gd name="connsiteY15" fmla="*/ 58578 h 548508"/>
                <a:gd name="connsiteX16" fmla="*/ 13505 w 554020"/>
                <a:gd name="connsiteY16" fmla="*/ 3402 h 548508"/>
                <a:gd name="connsiteX17" fmla="*/ 41666 w 554020"/>
                <a:gd name="connsiteY17" fmla="*/ 0 h 548508"/>
                <a:gd name="connsiteX0" fmla="*/ 41666 w 554020"/>
                <a:gd name="connsiteY0" fmla="*/ 0 h 548508"/>
                <a:gd name="connsiteX1" fmla="*/ 210975 w 554020"/>
                <a:gd name="connsiteY1" fmla="*/ 42526 h 548508"/>
                <a:gd name="connsiteX2" fmla="*/ 335979 w 554020"/>
                <a:gd name="connsiteY2" fmla="*/ 142168 h 548508"/>
                <a:gd name="connsiteX3" fmla="*/ 482303 w 554020"/>
                <a:gd name="connsiteY3" fmla="*/ 221557 h 548508"/>
                <a:gd name="connsiteX4" fmla="*/ 553471 w 554020"/>
                <a:gd name="connsiteY4" fmla="*/ 222975 h 548508"/>
                <a:gd name="connsiteX5" fmla="*/ 554020 w 554020"/>
                <a:gd name="connsiteY5" fmla="*/ 457968 h 548508"/>
                <a:gd name="connsiteX6" fmla="*/ 223493 w 554020"/>
                <a:gd name="connsiteY6" fmla="*/ 548424 h 548508"/>
                <a:gd name="connsiteX7" fmla="*/ 157329 w 554020"/>
                <a:gd name="connsiteY7" fmla="*/ 546783 h 548508"/>
                <a:gd name="connsiteX8" fmla="*/ 122802 w 554020"/>
                <a:gd name="connsiteY8" fmla="*/ 541041 h 548508"/>
                <a:gd name="connsiteX9" fmla="*/ 0 w 554020"/>
                <a:gd name="connsiteY9" fmla="*/ 487017 h 548508"/>
                <a:gd name="connsiteX10" fmla="*/ 16845 w 554020"/>
                <a:gd name="connsiteY10" fmla="*/ 445231 h 548508"/>
                <a:gd name="connsiteX11" fmla="*/ 69133 w 554020"/>
                <a:gd name="connsiteY11" fmla="*/ 373120 h 548508"/>
                <a:gd name="connsiteX12" fmla="*/ 50841 w 554020"/>
                <a:gd name="connsiteY12" fmla="*/ 276538 h 548508"/>
                <a:gd name="connsiteX13" fmla="*/ 39795 w 554020"/>
                <a:gd name="connsiteY13" fmla="*/ 202584 h 548508"/>
                <a:gd name="connsiteX14" fmla="*/ 21282 w 554020"/>
                <a:gd name="connsiteY14" fmla="*/ 100487 h 548508"/>
                <a:gd name="connsiteX15" fmla="*/ 23774 w 554020"/>
                <a:gd name="connsiteY15" fmla="*/ 58578 h 548508"/>
                <a:gd name="connsiteX16" fmla="*/ 13505 w 554020"/>
                <a:gd name="connsiteY16" fmla="*/ 3402 h 548508"/>
                <a:gd name="connsiteX17" fmla="*/ 41666 w 554020"/>
                <a:gd name="connsiteY17" fmla="*/ 0 h 548508"/>
                <a:gd name="connsiteX0" fmla="*/ 44762 w 554020"/>
                <a:gd name="connsiteY0" fmla="*/ 0 h 598829"/>
                <a:gd name="connsiteX1" fmla="*/ 210975 w 554020"/>
                <a:gd name="connsiteY1" fmla="*/ 92847 h 598829"/>
                <a:gd name="connsiteX2" fmla="*/ 335979 w 554020"/>
                <a:gd name="connsiteY2" fmla="*/ 192489 h 598829"/>
                <a:gd name="connsiteX3" fmla="*/ 482303 w 554020"/>
                <a:gd name="connsiteY3" fmla="*/ 271878 h 598829"/>
                <a:gd name="connsiteX4" fmla="*/ 553471 w 554020"/>
                <a:gd name="connsiteY4" fmla="*/ 273296 h 598829"/>
                <a:gd name="connsiteX5" fmla="*/ 554020 w 554020"/>
                <a:gd name="connsiteY5" fmla="*/ 508289 h 598829"/>
                <a:gd name="connsiteX6" fmla="*/ 223493 w 554020"/>
                <a:gd name="connsiteY6" fmla="*/ 598745 h 598829"/>
                <a:gd name="connsiteX7" fmla="*/ 157329 w 554020"/>
                <a:gd name="connsiteY7" fmla="*/ 597104 h 598829"/>
                <a:gd name="connsiteX8" fmla="*/ 122802 w 554020"/>
                <a:gd name="connsiteY8" fmla="*/ 591362 h 598829"/>
                <a:gd name="connsiteX9" fmla="*/ 0 w 554020"/>
                <a:gd name="connsiteY9" fmla="*/ 537338 h 598829"/>
                <a:gd name="connsiteX10" fmla="*/ 16845 w 554020"/>
                <a:gd name="connsiteY10" fmla="*/ 495552 h 598829"/>
                <a:gd name="connsiteX11" fmla="*/ 69133 w 554020"/>
                <a:gd name="connsiteY11" fmla="*/ 423441 h 598829"/>
                <a:gd name="connsiteX12" fmla="*/ 50841 w 554020"/>
                <a:gd name="connsiteY12" fmla="*/ 326859 h 598829"/>
                <a:gd name="connsiteX13" fmla="*/ 39795 w 554020"/>
                <a:gd name="connsiteY13" fmla="*/ 252905 h 598829"/>
                <a:gd name="connsiteX14" fmla="*/ 21282 w 554020"/>
                <a:gd name="connsiteY14" fmla="*/ 150808 h 598829"/>
                <a:gd name="connsiteX15" fmla="*/ 23774 w 554020"/>
                <a:gd name="connsiteY15" fmla="*/ 108899 h 598829"/>
                <a:gd name="connsiteX16" fmla="*/ 13505 w 554020"/>
                <a:gd name="connsiteY16" fmla="*/ 53723 h 598829"/>
                <a:gd name="connsiteX17" fmla="*/ 44762 w 554020"/>
                <a:gd name="connsiteY17" fmla="*/ 0 h 598829"/>
                <a:gd name="connsiteX0" fmla="*/ 44762 w 554020"/>
                <a:gd name="connsiteY0" fmla="*/ 0 h 598829"/>
                <a:gd name="connsiteX1" fmla="*/ 224151 w 554020"/>
                <a:gd name="connsiteY1" fmla="*/ 124373 h 598829"/>
                <a:gd name="connsiteX2" fmla="*/ 335979 w 554020"/>
                <a:gd name="connsiteY2" fmla="*/ 192489 h 598829"/>
                <a:gd name="connsiteX3" fmla="*/ 482303 w 554020"/>
                <a:gd name="connsiteY3" fmla="*/ 271878 h 598829"/>
                <a:gd name="connsiteX4" fmla="*/ 553471 w 554020"/>
                <a:gd name="connsiteY4" fmla="*/ 273296 h 598829"/>
                <a:gd name="connsiteX5" fmla="*/ 554020 w 554020"/>
                <a:gd name="connsiteY5" fmla="*/ 508289 h 598829"/>
                <a:gd name="connsiteX6" fmla="*/ 223493 w 554020"/>
                <a:gd name="connsiteY6" fmla="*/ 598745 h 598829"/>
                <a:gd name="connsiteX7" fmla="*/ 157329 w 554020"/>
                <a:gd name="connsiteY7" fmla="*/ 597104 h 598829"/>
                <a:gd name="connsiteX8" fmla="*/ 122802 w 554020"/>
                <a:gd name="connsiteY8" fmla="*/ 591362 h 598829"/>
                <a:gd name="connsiteX9" fmla="*/ 0 w 554020"/>
                <a:gd name="connsiteY9" fmla="*/ 537338 h 598829"/>
                <a:gd name="connsiteX10" fmla="*/ 16845 w 554020"/>
                <a:gd name="connsiteY10" fmla="*/ 495552 h 598829"/>
                <a:gd name="connsiteX11" fmla="*/ 69133 w 554020"/>
                <a:gd name="connsiteY11" fmla="*/ 423441 h 598829"/>
                <a:gd name="connsiteX12" fmla="*/ 50841 w 554020"/>
                <a:gd name="connsiteY12" fmla="*/ 326859 h 598829"/>
                <a:gd name="connsiteX13" fmla="*/ 39795 w 554020"/>
                <a:gd name="connsiteY13" fmla="*/ 252905 h 598829"/>
                <a:gd name="connsiteX14" fmla="*/ 21282 w 554020"/>
                <a:gd name="connsiteY14" fmla="*/ 150808 h 598829"/>
                <a:gd name="connsiteX15" fmla="*/ 23774 w 554020"/>
                <a:gd name="connsiteY15" fmla="*/ 108899 h 598829"/>
                <a:gd name="connsiteX16" fmla="*/ 13505 w 554020"/>
                <a:gd name="connsiteY16" fmla="*/ 53723 h 598829"/>
                <a:gd name="connsiteX17" fmla="*/ 44762 w 554020"/>
                <a:gd name="connsiteY17" fmla="*/ 0 h 598829"/>
                <a:gd name="connsiteX0" fmla="*/ 44762 w 554020"/>
                <a:gd name="connsiteY0" fmla="*/ 0 h 598829"/>
                <a:gd name="connsiteX1" fmla="*/ 226068 w 554020"/>
                <a:gd name="connsiteY1" fmla="*/ 93222 h 598829"/>
                <a:gd name="connsiteX2" fmla="*/ 335979 w 554020"/>
                <a:gd name="connsiteY2" fmla="*/ 192489 h 598829"/>
                <a:gd name="connsiteX3" fmla="*/ 482303 w 554020"/>
                <a:gd name="connsiteY3" fmla="*/ 271878 h 598829"/>
                <a:gd name="connsiteX4" fmla="*/ 553471 w 554020"/>
                <a:gd name="connsiteY4" fmla="*/ 273296 h 598829"/>
                <a:gd name="connsiteX5" fmla="*/ 554020 w 554020"/>
                <a:gd name="connsiteY5" fmla="*/ 508289 h 598829"/>
                <a:gd name="connsiteX6" fmla="*/ 223493 w 554020"/>
                <a:gd name="connsiteY6" fmla="*/ 598745 h 598829"/>
                <a:gd name="connsiteX7" fmla="*/ 157329 w 554020"/>
                <a:gd name="connsiteY7" fmla="*/ 597104 h 598829"/>
                <a:gd name="connsiteX8" fmla="*/ 122802 w 554020"/>
                <a:gd name="connsiteY8" fmla="*/ 591362 h 598829"/>
                <a:gd name="connsiteX9" fmla="*/ 0 w 554020"/>
                <a:gd name="connsiteY9" fmla="*/ 537338 h 598829"/>
                <a:gd name="connsiteX10" fmla="*/ 16845 w 554020"/>
                <a:gd name="connsiteY10" fmla="*/ 495552 h 598829"/>
                <a:gd name="connsiteX11" fmla="*/ 69133 w 554020"/>
                <a:gd name="connsiteY11" fmla="*/ 423441 h 598829"/>
                <a:gd name="connsiteX12" fmla="*/ 50841 w 554020"/>
                <a:gd name="connsiteY12" fmla="*/ 326859 h 598829"/>
                <a:gd name="connsiteX13" fmla="*/ 39795 w 554020"/>
                <a:gd name="connsiteY13" fmla="*/ 252905 h 598829"/>
                <a:gd name="connsiteX14" fmla="*/ 21282 w 554020"/>
                <a:gd name="connsiteY14" fmla="*/ 150808 h 598829"/>
                <a:gd name="connsiteX15" fmla="*/ 23774 w 554020"/>
                <a:gd name="connsiteY15" fmla="*/ 108899 h 598829"/>
                <a:gd name="connsiteX16" fmla="*/ 13505 w 554020"/>
                <a:gd name="connsiteY16" fmla="*/ 53723 h 598829"/>
                <a:gd name="connsiteX17" fmla="*/ 44762 w 554020"/>
                <a:gd name="connsiteY17" fmla="*/ 0 h 598829"/>
                <a:gd name="connsiteX0" fmla="*/ 44762 w 554020"/>
                <a:gd name="connsiteY0" fmla="*/ 0 h 598829"/>
                <a:gd name="connsiteX1" fmla="*/ 226952 w 554020"/>
                <a:gd name="connsiteY1" fmla="*/ 78843 h 598829"/>
                <a:gd name="connsiteX2" fmla="*/ 335979 w 554020"/>
                <a:gd name="connsiteY2" fmla="*/ 192489 h 598829"/>
                <a:gd name="connsiteX3" fmla="*/ 482303 w 554020"/>
                <a:gd name="connsiteY3" fmla="*/ 271878 h 598829"/>
                <a:gd name="connsiteX4" fmla="*/ 553471 w 554020"/>
                <a:gd name="connsiteY4" fmla="*/ 273296 h 598829"/>
                <a:gd name="connsiteX5" fmla="*/ 554020 w 554020"/>
                <a:gd name="connsiteY5" fmla="*/ 508289 h 598829"/>
                <a:gd name="connsiteX6" fmla="*/ 223493 w 554020"/>
                <a:gd name="connsiteY6" fmla="*/ 598745 h 598829"/>
                <a:gd name="connsiteX7" fmla="*/ 157329 w 554020"/>
                <a:gd name="connsiteY7" fmla="*/ 597104 h 598829"/>
                <a:gd name="connsiteX8" fmla="*/ 122802 w 554020"/>
                <a:gd name="connsiteY8" fmla="*/ 591362 h 598829"/>
                <a:gd name="connsiteX9" fmla="*/ 0 w 554020"/>
                <a:gd name="connsiteY9" fmla="*/ 537338 h 598829"/>
                <a:gd name="connsiteX10" fmla="*/ 16845 w 554020"/>
                <a:gd name="connsiteY10" fmla="*/ 495552 h 598829"/>
                <a:gd name="connsiteX11" fmla="*/ 69133 w 554020"/>
                <a:gd name="connsiteY11" fmla="*/ 423441 h 598829"/>
                <a:gd name="connsiteX12" fmla="*/ 50841 w 554020"/>
                <a:gd name="connsiteY12" fmla="*/ 326859 h 598829"/>
                <a:gd name="connsiteX13" fmla="*/ 39795 w 554020"/>
                <a:gd name="connsiteY13" fmla="*/ 252905 h 598829"/>
                <a:gd name="connsiteX14" fmla="*/ 21282 w 554020"/>
                <a:gd name="connsiteY14" fmla="*/ 150808 h 598829"/>
                <a:gd name="connsiteX15" fmla="*/ 23774 w 554020"/>
                <a:gd name="connsiteY15" fmla="*/ 108899 h 598829"/>
                <a:gd name="connsiteX16" fmla="*/ 13505 w 554020"/>
                <a:gd name="connsiteY16" fmla="*/ 53723 h 598829"/>
                <a:gd name="connsiteX17" fmla="*/ 44762 w 554020"/>
                <a:gd name="connsiteY17" fmla="*/ 0 h 598829"/>
                <a:gd name="connsiteX0" fmla="*/ 44762 w 572887"/>
                <a:gd name="connsiteY0" fmla="*/ 0 h 598829"/>
                <a:gd name="connsiteX1" fmla="*/ 226952 w 572887"/>
                <a:gd name="connsiteY1" fmla="*/ 78843 h 598829"/>
                <a:gd name="connsiteX2" fmla="*/ 335979 w 572887"/>
                <a:gd name="connsiteY2" fmla="*/ 192489 h 598829"/>
                <a:gd name="connsiteX3" fmla="*/ 482303 w 572887"/>
                <a:gd name="connsiteY3" fmla="*/ 271878 h 598829"/>
                <a:gd name="connsiteX4" fmla="*/ 553471 w 572887"/>
                <a:gd name="connsiteY4" fmla="*/ 273296 h 598829"/>
                <a:gd name="connsiteX5" fmla="*/ 572886 w 572887"/>
                <a:gd name="connsiteY5" fmla="*/ 508757 h 598829"/>
                <a:gd name="connsiteX6" fmla="*/ 223493 w 572887"/>
                <a:gd name="connsiteY6" fmla="*/ 598745 h 598829"/>
                <a:gd name="connsiteX7" fmla="*/ 157329 w 572887"/>
                <a:gd name="connsiteY7" fmla="*/ 597104 h 598829"/>
                <a:gd name="connsiteX8" fmla="*/ 122802 w 572887"/>
                <a:gd name="connsiteY8" fmla="*/ 591362 h 598829"/>
                <a:gd name="connsiteX9" fmla="*/ 0 w 572887"/>
                <a:gd name="connsiteY9" fmla="*/ 537338 h 598829"/>
                <a:gd name="connsiteX10" fmla="*/ 16845 w 572887"/>
                <a:gd name="connsiteY10" fmla="*/ 495552 h 598829"/>
                <a:gd name="connsiteX11" fmla="*/ 69133 w 572887"/>
                <a:gd name="connsiteY11" fmla="*/ 423441 h 598829"/>
                <a:gd name="connsiteX12" fmla="*/ 50841 w 572887"/>
                <a:gd name="connsiteY12" fmla="*/ 326859 h 598829"/>
                <a:gd name="connsiteX13" fmla="*/ 39795 w 572887"/>
                <a:gd name="connsiteY13" fmla="*/ 252905 h 598829"/>
                <a:gd name="connsiteX14" fmla="*/ 21282 w 572887"/>
                <a:gd name="connsiteY14" fmla="*/ 150808 h 598829"/>
                <a:gd name="connsiteX15" fmla="*/ 23774 w 572887"/>
                <a:gd name="connsiteY15" fmla="*/ 108899 h 598829"/>
                <a:gd name="connsiteX16" fmla="*/ 13505 w 572887"/>
                <a:gd name="connsiteY16" fmla="*/ 53723 h 598829"/>
                <a:gd name="connsiteX17" fmla="*/ 44762 w 572887"/>
                <a:gd name="connsiteY17" fmla="*/ 0 h 5988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572887" h="598829">
                  <a:moveTo>
                    <a:pt x="44762" y="0"/>
                  </a:moveTo>
                  <a:lnTo>
                    <a:pt x="226952" y="78843"/>
                  </a:lnTo>
                  <a:lnTo>
                    <a:pt x="335979" y="192489"/>
                  </a:lnTo>
                  <a:lnTo>
                    <a:pt x="482303" y="271878"/>
                  </a:lnTo>
                  <a:lnTo>
                    <a:pt x="553471" y="273296"/>
                  </a:lnTo>
                  <a:lnTo>
                    <a:pt x="572886" y="508757"/>
                  </a:lnTo>
                  <a:cubicBezTo>
                    <a:pt x="467657" y="534109"/>
                    <a:pt x="328722" y="573393"/>
                    <a:pt x="223493" y="598745"/>
                  </a:cubicBezTo>
                  <a:cubicBezTo>
                    <a:pt x="216214" y="599350"/>
                    <a:pt x="164608" y="596499"/>
                    <a:pt x="157329" y="597104"/>
                  </a:cubicBezTo>
                  <a:lnTo>
                    <a:pt x="122802" y="591362"/>
                  </a:lnTo>
                  <a:lnTo>
                    <a:pt x="0" y="537338"/>
                  </a:lnTo>
                  <a:lnTo>
                    <a:pt x="16845" y="495552"/>
                  </a:lnTo>
                  <a:lnTo>
                    <a:pt x="69133" y="423441"/>
                  </a:lnTo>
                  <a:lnTo>
                    <a:pt x="50841" y="326859"/>
                  </a:lnTo>
                  <a:lnTo>
                    <a:pt x="39795" y="252905"/>
                  </a:lnTo>
                  <a:lnTo>
                    <a:pt x="21282" y="150808"/>
                  </a:lnTo>
                  <a:lnTo>
                    <a:pt x="23774" y="108899"/>
                  </a:lnTo>
                  <a:lnTo>
                    <a:pt x="13505" y="53723"/>
                  </a:lnTo>
                  <a:lnTo>
                    <a:pt x="44762" y="0"/>
                  </a:lnTo>
                  <a:close/>
                </a:path>
              </a:pathLst>
            </a:custGeom>
            <a:solidFill>
              <a:sysClr val="windowText" lastClr="000000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2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46" name="Freeform 44">
              <a:extLst>
                <a:ext uri="{FF2B5EF4-FFF2-40B4-BE49-F238E27FC236}">
                  <a16:creationId xmlns:a16="http://schemas.microsoft.com/office/drawing/2014/main" id="{8C15FC64-B4B5-E010-BC2A-4F6524548BE8}"/>
                </a:ext>
              </a:extLst>
            </xdr:cNvPr>
            <xdr:cNvSpPr/>
          </xdr:nvSpPr>
          <xdr:spPr>
            <a:xfrm rot="21465783">
              <a:off x="6232161" y="2679245"/>
              <a:ext cx="369831" cy="771817"/>
            </a:xfrm>
            <a:custGeom>
              <a:avLst/>
              <a:gdLst>
                <a:gd name="connsiteX0" fmla="*/ 0 w 116840"/>
                <a:gd name="connsiteY0" fmla="*/ 71120 h 243840"/>
                <a:gd name="connsiteX1" fmla="*/ 76200 w 116840"/>
                <a:gd name="connsiteY1" fmla="*/ 0 h 243840"/>
                <a:gd name="connsiteX2" fmla="*/ 111760 w 116840"/>
                <a:gd name="connsiteY2" fmla="*/ 71120 h 243840"/>
                <a:gd name="connsiteX3" fmla="*/ 116840 w 116840"/>
                <a:gd name="connsiteY3" fmla="*/ 243840 h 243840"/>
                <a:gd name="connsiteX4" fmla="*/ 35560 w 116840"/>
                <a:gd name="connsiteY4" fmla="*/ 243840 h 243840"/>
                <a:gd name="connsiteX5" fmla="*/ 0 w 116840"/>
                <a:gd name="connsiteY5" fmla="*/ 71120 h 24384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16840" h="243840">
                  <a:moveTo>
                    <a:pt x="0" y="71120"/>
                  </a:moveTo>
                  <a:lnTo>
                    <a:pt x="76200" y="0"/>
                  </a:lnTo>
                  <a:lnTo>
                    <a:pt x="111760" y="71120"/>
                  </a:lnTo>
                  <a:lnTo>
                    <a:pt x="116840" y="243840"/>
                  </a:lnTo>
                  <a:lnTo>
                    <a:pt x="35560" y="243840"/>
                  </a:lnTo>
                  <a:lnTo>
                    <a:pt x="0" y="71120"/>
                  </a:lnTo>
                  <a:close/>
                </a:path>
              </a:pathLst>
            </a:custGeom>
            <a:solidFill>
              <a:sysClr val="windowText" lastClr="000000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2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47" name="Rectangle 46">
              <a:extLst>
                <a:ext uri="{FF2B5EF4-FFF2-40B4-BE49-F238E27FC236}">
                  <a16:creationId xmlns:a16="http://schemas.microsoft.com/office/drawing/2014/main" id="{7D557DB1-E2FE-4E2E-BC90-9559E727DBB6}"/>
                </a:ext>
              </a:extLst>
            </xdr:cNvPr>
            <xdr:cNvSpPr/>
          </xdr:nvSpPr>
          <xdr:spPr>
            <a:xfrm>
              <a:off x="6122185" y="2455335"/>
              <a:ext cx="970913" cy="549921"/>
            </a:xfrm>
            <a:prstGeom prst="rect">
              <a:avLst/>
            </a:prstGeom>
            <a:solidFill>
              <a:sysClr val="windowText" lastClr="000000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48" name="Rectangle 47">
              <a:extLst>
                <a:ext uri="{FF2B5EF4-FFF2-40B4-BE49-F238E27FC236}">
                  <a16:creationId xmlns:a16="http://schemas.microsoft.com/office/drawing/2014/main" id="{4DB9264A-468F-367C-5EB2-78811647EE36}"/>
                </a:ext>
              </a:extLst>
            </xdr:cNvPr>
            <xdr:cNvSpPr/>
          </xdr:nvSpPr>
          <xdr:spPr>
            <a:xfrm>
              <a:off x="2153296" y="2563091"/>
              <a:ext cx="173017" cy="1712020"/>
            </a:xfrm>
            <a:prstGeom prst="rect">
              <a:avLst/>
            </a:prstGeom>
            <a:solidFill>
              <a:sysClr val="windowText" lastClr="000000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n-US" sz="1800" b="0" i="0" u="none" strike="noStrike" kern="120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</xdr:grpSp>
      <xdr:pic>
        <xdr:nvPicPr>
          <xdr:cNvPr id="23" name="Picture 22" descr="Tungsten (W) - Atomic Number 74">
            <a:extLst>
              <a:ext uri="{FF2B5EF4-FFF2-40B4-BE49-F238E27FC236}">
                <a16:creationId xmlns:a16="http://schemas.microsoft.com/office/drawing/2014/main" id="{27F958F1-4358-2BC9-F134-3CC8B5425BF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917988" y="3281226"/>
            <a:ext cx="294737" cy="3227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23" descr="Tungsten (W) - Atomic Number 74">
            <a:extLst>
              <a:ext uri="{FF2B5EF4-FFF2-40B4-BE49-F238E27FC236}">
                <a16:creationId xmlns:a16="http://schemas.microsoft.com/office/drawing/2014/main" id="{40A84E24-0AC4-3501-4F84-697CD448EB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709853" y="3281105"/>
            <a:ext cx="294883" cy="3231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34</xdr:col>
      <xdr:colOff>587291</xdr:colOff>
      <xdr:row>70</xdr:row>
      <xdr:rowOff>31365</xdr:rowOff>
    </xdr:from>
    <xdr:to>
      <xdr:col>35</xdr:col>
      <xdr:colOff>324523</xdr:colOff>
      <xdr:row>71</xdr:row>
      <xdr:rowOff>6020</xdr:rowOff>
    </xdr:to>
    <xdr:sp macro="" textlink="$AD$109">
      <xdr:nvSpPr>
        <xdr:cNvPr id="5" name="ScrewOAL">
          <a:extLst>
            <a:ext uri="{FF2B5EF4-FFF2-40B4-BE49-F238E27FC236}">
              <a16:creationId xmlns:a16="http://schemas.microsoft.com/office/drawing/2014/main" id="{B7E103E8-9212-0CC5-D1D0-CC0D12BE1E37}"/>
            </a:ext>
          </a:extLst>
        </xdr:cNvPr>
        <xdr:cNvSpPr txBox="1"/>
      </xdr:nvSpPr>
      <xdr:spPr>
        <a:xfrm>
          <a:off x="29514716" y="12775815"/>
          <a:ext cx="346832" cy="1556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45720" tIns="0" rIns="45720" bIns="0" rtlCol="0" anchor="ctr" anchorCtr="0">
          <a:noAutofit/>
        </a:bodyPr>
        <a:lstStyle/>
        <a:p>
          <a:pPr algn="ctr"/>
          <a:fld id="{A0F63864-8EEF-498B-A298-A06EE330351A}" type="TxLink">
            <a:rPr lang="en-US" sz="1100" b="1" i="0" u="none" strike="noStrike" kern="1200">
              <a:solidFill>
                <a:srgbClr val="008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753</a:t>
          </a:fld>
          <a:endParaRPr lang="en-US" sz="1100" b="1" kern="1200">
            <a:solidFill>
              <a:srgbClr val="008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34</xdr:col>
      <xdr:colOff>587291</xdr:colOff>
      <xdr:row>71</xdr:row>
      <xdr:rowOff>76444</xdr:rowOff>
    </xdr:from>
    <xdr:to>
      <xdr:col>35</xdr:col>
      <xdr:colOff>324523</xdr:colOff>
      <xdr:row>72</xdr:row>
      <xdr:rowOff>70149</xdr:rowOff>
    </xdr:to>
    <xdr:sp macro="" textlink="$AD$120">
      <xdr:nvSpPr>
        <xdr:cNvPr id="7" name="ScrewHole2Hole">
          <a:extLst>
            <a:ext uri="{FF2B5EF4-FFF2-40B4-BE49-F238E27FC236}">
              <a16:creationId xmlns:a16="http://schemas.microsoft.com/office/drawing/2014/main" id="{9449C5E2-360C-4F9A-90A4-9060C7A6400F}"/>
            </a:ext>
          </a:extLst>
        </xdr:cNvPr>
        <xdr:cNvSpPr txBox="1"/>
      </xdr:nvSpPr>
      <xdr:spPr>
        <a:xfrm>
          <a:off x="29514716" y="13001869"/>
          <a:ext cx="346832" cy="1746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45720" tIns="0" rIns="45720" bIns="0" rtlCol="0" anchor="ctr" anchorCtr="0">
          <a:noAutofit/>
        </a:bodyPr>
        <a:lstStyle/>
        <a:p>
          <a:pPr algn="ctr"/>
          <a:fld id="{96BFCCCF-1D8C-4A4A-82BB-712A4F77D7A0}" type="TxLink">
            <a:rPr lang="en-US" sz="1100" b="1" i="0" u="none" strike="noStrike" kern="1200">
              <a:solidFill>
                <a:srgbClr val="008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698</a:t>
          </a:fld>
          <a:endParaRPr lang="en-US" sz="1100" b="1" kern="1200">
            <a:solidFill>
              <a:srgbClr val="008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34</xdr:col>
      <xdr:colOff>589196</xdr:colOff>
      <xdr:row>72</xdr:row>
      <xdr:rowOff>142734</xdr:rowOff>
    </xdr:from>
    <xdr:to>
      <xdr:col>35</xdr:col>
      <xdr:colOff>326428</xdr:colOff>
      <xdr:row>73</xdr:row>
      <xdr:rowOff>136439</xdr:rowOff>
    </xdr:to>
    <xdr:sp macro="" textlink="$AD$121">
      <xdr:nvSpPr>
        <xdr:cNvPr id="49" name="ScrewBlk2Blk">
          <a:extLst>
            <a:ext uri="{FF2B5EF4-FFF2-40B4-BE49-F238E27FC236}">
              <a16:creationId xmlns:a16="http://schemas.microsoft.com/office/drawing/2014/main" id="{BBE7B46B-9601-4DCD-804D-D276A9092A8C}"/>
            </a:ext>
          </a:extLst>
        </xdr:cNvPr>
        <xdr:cNvSpPr txBox="1"/>
      </xdr:nvSpPr>
      <xdr:spPr>
        <a:xfrm>
          <a:off x="29392796" y="13249134"/>
          <a:ext cx="346832" cy="1746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45720" tIns="0" rIns="45720" bIns="0" rtlCol="0" anchor="ctr" anchorCtr="0">
          <a:noAutofit/>
        </a:bodyPr>
        <a:lstStyle/>
        <a:p>
          <a:pPr algn="ctr"/>
          <a:fld id="{C73B3C9B-D591-42C2-A0AA-5E1DAC05E335}" type="TxLink">
            <a:rPr lang="en-US" sz="1100" b="1" i="0" u="none" strike="noStrike" kern="1200">
              <a:solidFill>
                <a:srgbClr val="008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682</a:t>
          </a:fld>
          <a:endParaRPr lang="en-US" sz="1100" b="1" kern="1200">
            <a:solidFill>
              <a:srgbClr val="008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26</xdr:col>
      <xdr:colOff>5715</xdr:colOff>
      <xdr:row>86</xdr:row>
      <xdr:rowOff>28575</xdr:rowOff>
    </xdr:from>
    <xdr:to>
      <xdr:col>27</xdr:col>
      <xdr:colOff>53340</xdr:colOff>
      <xdr:row>87</xdr:row>
      <xdr:rowOff>93346</xdr:rowOff>
    </xdr:to>
    <xdr:sp macro="" textlink="$AD$115">
      <xdr:nvSpPr>
        <xdr:cNvPr id="50" name="ScrewDriveHeight">
          <a:extLst>
            <a:ext uri="{FF2B5EF4-FFF2-40B4-BE49-F238E27FC236}">
              <a16:creationId xmlns:a16="http://schemas.microsoft.com/office/drawing/2014/main" id="{83E82C79-CEB7-4EC6-A52D-83A0E4A9BC91}"/>
            </a:ext>
          </a:extLst>
        </xdr:cNvPr>
        <xdr:cNvSpPr txBox="1"/>
      </xdr:nvSpPr>
      <xdr:spPr>
        <a:xfrm>
          <a:off x="22437090" y="15668625"/>
          <a:ext cx="432435" cy="2533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ctr" anchorCtr="0"/>
        <a:lstStyle/>
        <a:p>
          <a:pPr algn="r"/>
          <a:fld id="{55012C80-8654-459B-8471-D2D84B5C8C4A}" type="TxLink">
            <a:rPr lang="en-US" sz="1100" b="1" i="0" u="none" strike="noStrike" kern="1200">
              <a:solidFill>
                <a:srgbClr val="008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r"/>
            <a:t>25</a:t>
          </a:fld>
          <a:endParaRPr lang="en-US" sz="1100" b="1" kern="1200">
            <a:solidFill>
              <a:srgbClr val="008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27</xdr:col>
      <xdr:colOff>226695</xdr:colOff>
      <xdr:row>80</xdr:row>
      <xdr:rowOff>15240</xdr:rowOff>
    </xdr:from>
    <xdr:to>
      <xdr:col>27</xdr:col>
      <xdr:colOff>647701</xdr:colOff>
      <xdr:row>81</xdr:row>
      <xdr:rowOff>54865</xdr:rowOff>
    </xdr:to>
    <xdr:sp macro="" textlink="$AD$114">
      <xdr:nvSpPr>
        <xdr:cNvPr id="51" name="ScrewShaftLength">
          <a:extLst>
            <a:ext uri="{FF2B5EF4-FFF2-40B4-BE49-F238E27FC236}">
              <a16:creationId xmlns:a16="http://schemas.microsoft.com/office/drawing/2014/main" id="{E32675FE-E8DF-49D1-9F2B-2C7A93FEE733}"/>
            </a:ext>
          </a:extLst>
        </xdr:cNvPr>
        <xdr:cNvSpPr txBox="1"/>
      </xdr:nvSpPr>
      <xdr:spPr>
        <a:xfrm>
          <a:off x="23048595" y="14575155"/>
          <a:ext cx="421006" cy="220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 anchorCtr="0"/>
        <a:lstStyle/>
        <a:p>
          <a:pPr algn="ctr"/>
          <a:fld id="{07654CCC-CC80-4E7C-B91E-F06999D851F8}" type="TxLink">
            <a:rPr lang="en-US" sz="1100" b="1" i="0" u="none" strike="noStrike" kern="1200">
              <a:solidFill>
                <a:srgbClr val="008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15</a:t>
          </a:fld>
          <a:endParaRPr lang="en-US" sz="1100" b="1" kern="1200">
            <a:solidFill>
              <a:srgbClr val="008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26</xdr:col>
      <xdr:colOff>115393</xdr:colOff>
      <xdr:row>75</xdr:row>
      <xdr:rowOff>131445</xdr:rowOff>
    </xdr:from>
    <xdr:to>
      <xdr:col>26</xdr:col>
      <xdr:colOff>361139</xdr:colOff>
      <xdr:row>80</xdr:row>
      <xdr:rowOff>131445</xdr:rowOff>
    </xdr:to>
    <xdr:sp macro="" textlink="$AD$113">
      <xdr:nvSpPr>
        <xdr:cNvPr id="52" name="ScrewDriveDiameter">
          <a:extLst>
            <a:ext uri="{FF2B5EF4-FFF2-40B4-BE49-F238E27FC236}">
              <a16:creationId xmlns:a16="http://schemas.microsoft.com/office/drawing/2014/main" id="{8B546E49-1802-4B10-B971-FB62EC61A48B}"/>
            </a:ext>
          </a:extLst>
        </xdr:cNvPr>
        <xdr:cNvSpPr txBox="1"/>
      </xdr:nvSpPr>
      <xdr:spPr>
        <a:xfrm rot="16200000">
          <a:off x="22217203" y="14108430"/>
          <a:ext cx="904875" cy="2457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b" anchorCtr="0"/>
        <a:lstStyle/>
        <a:p>
          <a:pPr algn="ctr"/>
          <a:fld id="{9C7DA313-71F4-421D-9558-ADC2C678CB74}" type="TxLink">
            <a:rPr lang="en-US" sz="1100" b="1" i="0" u="none" strike="noStrike" kern="1200">
              <a:solidFill>
                <a:srgbClr val="008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Ø10 h7</a:t>
          </a:fld>
          <a:endParaRPr lang="en-US" sz="1100" b="1" kern="1200">
            <a:solidFill>
              <a:srgbClr val="008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43</xdr:col>
      <xdr:colOff>48651</xdr:colOff>
      <xdr:row>66</xdr:row>
      <xdr:rowOff>55098</xdr:rowOff>
    </xdr:from>
    <xdr:to>
      <xdr:col>44</xdr:col>
      <xdr:colOff>206766</xdr:colOff>
      <xdr:row>67</xdr:row>
      <xdr:rowOff>93199</xdr:rowOff>
    </xdr:to>
    <xdr:sp macro="" textlink="$AD$123">
      <xdr:nvSpPr>
        <xdr:cNvPr id="53" name="NutLength">
          <a:extLst>
            <a:ext uri="{FF2B5EF4-FFF2-40B4-BE49-F238E27FC236}">
              <a16:creationId xmlns:a16="http://schemas.microsoft.com/office/drawing/2014/main" id="{75D8DE8F-69B7-4AA5-A954-5B57D60223E3}"/>
            </a:ext>
          </a:extLst>
        </xdr:cNvPr>
        <xdr:cNvSpPr txBox="1"/>
      </xdr:nvSpPr>
      <xdr:spPr>
        <a:xfrm>
          <a:off x="34052901" y="12075648"/>
          <a:ext cx="762000" cy="219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b" anchorCtr="0"/>
        <a:lstStyle/>
        <a:p>
          <a:pPr algn="ctr"/>
          <a:fld id="{2A14B4ED-60B8-40DC-9337-6FD06356875C}" type="TxLink">
            <a:rPr lang="en-US" sz="1100" b="1" i="0" u="none" strike="noStrike" kern="1200">
              <a:solidFill>
                <a:srgbClr val="008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50</a:t>
          </a:fld>
          <a:endParaRPr lang="en-US" sz="1100" b="1" kern="1200">
            <a:solidFill>
              <a:srgbClr val="008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42</xdr:col>
      <xdr:colOff>340123</xdr:colOff>
      <xdr:row>65</xdr:row>
      <xdr:rowOff>129540</xdr:rowOff>
    </xdr:from>
    <xdr:to>
      <xdr:col>43</xdr:col>
      <xdr:colOff>244873</xdr:colOff>
      <xdr:row>67</xdr:row>
      <xdr:rowOff>15241</xdr:rowOff>
    </xdr:to>
    <xdr:sp macro="" textlink="$AD$126">
      <xdr:nvSpPr>
        <xdr:cNvPr id="54" name="NutFlangeThickness">
          <a:extLst>
            <a:ext uri="{FF2B5EF4-FFF2-40B4-BE49-F238E27FC236}">
              <a16:creationId xmlns:a16="http://schemas.microsoft.com/office/drawing/2014/main" id="{F39257DE-1D65-4B9B-9FB1-4C083BEA82D0}"/>
            </a:ext>
          </a:extLst>
        </xdr:cNvPr>
        <xdr:cNvSpPr txBox="1"/>
      </xdr:nvSpPr>
      <xdr:spPr>
        <a:xfrm>
          <a:off x="33863587" y="11994969"/>
          <a:ext cx="361406" cy="2485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b" anchorCtr="0"/>
        <a:lstStyle/>
        <a:p>
          <a:pPr algn="ctr"/>
          <a:fld id="{441D55D3-07B9-475F-B6B5-09F705D9F8E3}" type="TxLink">
            <a:rPr lang="en-US" sz="1100" b="1" i="0" u="none" strike="noStrike" kern="1200">
              <a:solidFill>
                <a:srgbClr val="008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10</a:t>
          </a:fld>
          <a:endParaRPr lang="en-US" sz="1100" b="1" kern="1200">
            <a:solidFill>
              <a:srgbClr val="008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40</xdr:col>
      <xdr:colOff>544389</xdr:colOff>
      <xdr:row>61</xdr:row>
      <xdr:rowOff>95836</xdr:rowOff>
    </xdr:from>
    <xdr:to>
      <xdr:col>42</xdr:col>
      <xdr:colOff>136719</xdr:colOff>
      <xdr:row>62</xdr:row>
      <xdr:rowOff>112982</xdr:rowOff>
    </xdr:to>
    <xdr:sp macro="" textlink="$AD$125">
      <xdr:nvSpPr>
        <xdr:cNvPr id="55" name="NutFlangeDiameter">
          <a:extLst>
            <a:ext uri="{FF2B5EF4-FFF2-40B4-BE49-F238E27FC236}">
              <a16:creationId xmlns:a16="http://schemas.microsoft.com/office/drawing/2014/main" id="{D2D02B91-EEB5-4FA7-8F58-7F9E2F832F53}"/>
            </a:ext>
          </a:extLst>
        </xdr:cNvPr>
        <xdr:cNvSpPr txBox="1"/>
      </xdr:nvSpPr>
      <xdr:spPr>
        <a:xfrm>
          <a:off x="33129414" y="11211511"/>
          <a:ext cx="573405" cy="1981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b" anchorCtr="0"/>
        <a:lstStyle/>
        <a:p>
          <a:pPr algn="r"/>
          <a:fld id="{80663565-108F-4ADB-9C6D-81E5497164C5}" type="TxLink">
            <a:rPr lang="en-US" sz="1100" b="1" i="0" u="none" strike="noStrike" kern="1200">
              <a:solidFill>
                <a:srgbClr val="008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r"/>
            <a:t>Ø48</a:t>
          </a:fld>
          <a:endParaRPr lang="en-US" sz="1100" b="1" kern="1200">
            <a:solidFill>
              <a:srgbClr val="008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39</xdr:col>
      <xdr:colOff>179510</xdr:colOff>
      <xdr:row>65</xdr:row>
      <xdr:rowOff>19636</xdr:rowOff>
    </xdr:from>
    <xdr:to>
      <xdr:col>40</xdr:col>
      <xdr:colOff>362390</xdr:colOff>
      <xdr:row>66</xdr:row>
      <xdr:rowOff>55832</xdr:rowOff>
    </xdr:to>
    <xdr:sp macro="" textlink="$AD$132">
      <xdr:nvSpPr>
        <xdr:cNvPr id="56" name="NutFlangeWidth">
          <a:extLst>
            <a:ext uri="{FF2B5EF4-FFF2-40B4-BE49-F238E27FC236}">
              <a16:creationId xmlns:a16="http://schemas.microsoft.com/office/drawing/2014/main" id="{1834E53D-D284-4444-AB8B-2A4AB1AC6EEE}"/>
            </a:ext>
          </a:extLst>
        </xdr:cNvPr>
        <xdr:cNvSpPr txBox="1"/>
      </xdr:nvSpPr>
      <xdr:spPr>
        <a:xfrm>
          <a:off x="32154935" y="11859211"/>
          <a:ext cx="792480" cy="2171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b" anchorCtr="0"/>
        <a:lstStyle/>
        <a:p>
          <a:pPr algn="ctr"/>
          <a:fld id="{FD84A3EC-0F33-4A56-99AA-A291DBF8B7A2}" type="TxLink">
            <a:rPr lang="en-US" sz="1100" b="1" i="0" u="none" strike="noStrike" kern="1200">
              <a:solidFill>
                <a:srgbClr val="008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40</a:t>
          </a:fld>
          <a:endParaRPr lang="en-US" sz="1100" b="1" kern="1200">
            <a:solidFill>
              <a:srgbClr val="008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45</xdr:col>
      <xdr:colOff>474492</xdr:colOff>
      <xdr:row>60</xdr:row>
      <xdr:rowOff>155844</xdr:rowOff>
    </xdr:from>
    <xdr:to>
      <xdr:col>46</xdr:col>
      <xdr:colOff>56858</xdr:colOff>
      <xdr:row>63</xdr:row>
      <xdr:rowOff>22494</xdr:rowOff>
    </xdr:to>
    <xdr:sp macro="" textlink="$AD$107">
      <xdr:nvSpPr>
        <xdr:cNvPr id="57" name="NutScrewDiameter">
          <a:extLst>
            <a:ext uri="{FF2B5EF4-FFF2-40B4-BE49-F238E27FC236}">
              <a16:creationId xmlns:a16="http://schemas.microsoft.com/office/drawing/2014/main" id="{E852FB19-89DC-452D-BF0C-8485539336EE}"/>
            </a:ext>
          </a:extLst>
        </xdr:cNvPr>
        <xdr:cNvSpPr txBox="1"/>
      </xdr:nvSpPr>
      <xdr:spPr>
        <a:xfrm>
          <a:off x="35697942" y="11090544"/>
          <a:ext cx="191966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none" lIns="0" tIns="0" rIns="0" bIns="0" rtlCol="0" anchor="b" anchorCtr="0"/>
        <a:lstStyle/>
        <a:p>
          <a:pPr algn="ctr"/>
          <a:fld id="{2B86421D-4433-45D0-B30D-216C26A43600}" type="TxLink">
            <a:rPr lang="en-US" sz="1100" b="1" i="0" u="none" strike="noStrike" kern="1200">
              <a:solidFill>
                <a:srgbClr val="008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Ø16</a:t>
          </a:fld>
          <a:endParaRPr lang="en-US" sz="1100" b="1" kern="1200">
            <a:solidFill>
              <a:srgbClr val="008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46</xdr:col>
      <xdr:colOff>38833</xdr:colOff>
      <xdr:row>60</xdr:row>
      <xdr:rowOff>53926</xdr:rowOff>
    </xdr:from>
    <xdr:to>
      <xdr:col>46</xdr:col>
      <xdr:colOff>305094</xdr:colOff>
      <xdr:row>63</xdr:row>
      <xdr:rowOff>132032</xdr:rowOff>
    </xdr:to>
    <xdr:sp macro="" textlink="$AD$124">
      <xdr:nvSpPr>
        <xdr:cNvPr id="58" name="NutDiameter">
          <a:extLst>
            <a:ext uri="{FF2B5EF4-FFF2-40B4-BE49-F238E27FC236}">
              <a16:creationId xmlns:a16="http://schemas.microsoft.com/office/drawing/2014/main" id="{4B9C9DE1-D12A-413F-9A72-E90A7D3F2375}"/>
            </a:ext>
          </a:extLst>
        </xdr:cNvPr>
        <xdr:cNvSpPr txBox="1"/>
      </xdr:nvSpPr>
      <xdr:spPr>
        <a:xfrm>
          <a:off x="35871883" y="10988626"/>
          <a:ext cx="266261" cy="6248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none" lIns="0" tIns="0" rIns="0" bIns="0" rtlCol="0" anchor="b" anchorCtr="0"/>
        <a:lstStyle/>
        <a:p>
          <a:pPr algn="ctr"/>
          <a:fld id="{20874EDF-2DA0-4ED2-A53E-14DD99A6B1D7}" type="TxLink">
            <a:rPr lang="en-US" sz="1100" b="1" i="0" u="none" strike="noStrike" kern="1200">
              <a:solidFill>
                <a:srgbClr val="008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Ø28</a:t>
          </a:fld>
          <a:endParaRPr lang="en-US" sz="1100" b="1" kern="1200">
            <a:solidFill>
              <a:srgbClr val="008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36</xdr:col>
      <xdr:colOff>155666</xdr:colOff>
      <xdr:row>58</xdr:row>
      <xdr:rowOff>249554</xdr:rowOff>
    </xdr:from>
    <xdr:to>
      <xdr:col>39</xdr:col>
      <xdr:colOff>3266</xdr:colOff>
      <xdr:row>59</xdr:row>
      <xdr:rowOff>173353</xdr:rowOff>
    </xdr:to>
    <xdr:sp macro="" textlink="$AD$135">
      <xdr:nvSpPr>
        <xdr:cNvPr id="59" name="NutBCD">
          <a:extLst>
            <a:ext uri="{FF2B5EF4-FFF2-40B4-BE49-F238E27FC236}">
              <a16:creationId xmlns:a16="http://schemas.microsoft.com/office/drawing/2014/main" id="{BFCB626C-2E47-45BF-B7A5-E0FB2B99C24A}"/>
            </a:ext>
          </a:extLst>
        </xdr:cNvPr>
        <xdr:cNvSpPr txBox="1"/>
      </xdr:nvSpPr>
      <xdr:spPr>
        <a:xfrm>
          <a:off x="30302291" y="10736579"/>
          <a:ext cx="1676400" cy="190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b" anchorCtr="0"/>
        <a:lstStyle/>
        <a:p>
          <a:pPr algn="r"/>
          <a:fld id="{84E63262-45AA-4CEA-B0B7-47520B2E289B}" type="TxLink">
            <a:rPr lang="en-US" sz="1100" b="1" i="0" u="none" strike="noStrike" kern="1200">
              <a:solidFill>
                <a:srgbClr val="008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r"/>
            <a:t>on Ø38 center</a:t>
          </a:fld>
          <a:endParaRPr lang="en-US" sz="1100" b="1" kern="1200">
            <a:solidFill>
              <a:srgbClr val="008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36</xdr:col>
      <xdr:colOff>374741</xdr:colOff>
      <xdr:row>56</xdr:row>
      <xdr:rowOff>38645</xdr:rowOff>
    </xdr:from>
    <xdr:to>
      <xdr:col>39</xdr:col>
      <xdr:colOff>3266</xdr:colOff>
      <xdr:row>58</xdr:row>
      <xdr:rowOff>19868</xdr:rowOff>
    </xdr:to>
    <xdr:sp macro="" textlink="$AD$130">
      <xdr:nvSpPr>
        <xdr:cNvPr id="60" name="NutOil">
          <a:extLst>
            <a:ext uri="{FF2B5EF4-FFF2-40B4-BE49-F238E27FC236}">
              <a16:creationId xmlns:a16="http://schemas.microsoft.com/office/drawing/2014/main" id="{E40084D3-9EFF-4C46-BF9D-72F6CA7CC32A}"/>
            </a:ext>
          </a:extLst>
        </xdr:cNvPr>
        <xdr:cNvSpPr txBox="1"/>
      </xdr:nvSpPr>
      <xdr:spPr>
        <a:xfrm>
          <a:off x="30521366" y="10258970"/>
          <a:ext cx="1457325" cy="2479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b" anchorCtr="0"/>
        <a:lstStyle/>
        <a:p>
          <a:pPr algn="r"/>
          <a:fld id="{03254AD3-A39F-491F-B5D7-212E1B059281}" type="TxLink">
            <a:rPr lang="en-US" sz="1100" b="1" i="0" u="none" strike="noStrike" kern="1200">
              <a:solidFill>
                <a:srgbClr val="008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r"/>
            <a:t>M6 (Oil Hole)</a:t>
          </a:fld>
          <a:endParaRPr lang="en-US" sz="1100" b="1" u="none" kern="1200">
            <a:solidFill>
              <a:srgbClr val="008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27</xdr:col>
      <xdr:colOff>514350</xdr:colOff>
      <xdr:row>73</xdr:row>
      <xdr:rowOff>53340</xdr:rowOff>
    </xdr:from>
    <xdr:to>
      <xdr:col>27</xdr:col>
      <xdr:colOff>819151</xdr:colOff>
      <xdr:row>74</xdr:row>
      <xdr:rowOff>131446</xdr:rowOff>
    </xdr:to>
    <xdr:sp macro="" textlink="$AD$122">
      <xdr:nvSpPr>
        <xdr:cNvPr id="63" name="BK_MtgHoleSpace">
          <a:extLst>
            <a:ext uri="{FF2B5EF4-FFF2-40B4-BE49-F238E27FC236}">
              <a16:creationId xmlns:a16="http://schemas.microsoft.com/office/drawing/2014/main" id="{945CEFD5-D600-4C50-8CFB-14E83DE1DF19}"/>
            </a:ext>
          </a:extLst>
        </xdr:cNvPr>
        <xdr:cNvSpPr txBox="1"/>
      </xdr:nvSpPr>
      <xdr:spPr>
        <a:xfrm>
          <a:off x="23336250" y="13346430"/>
          <a:ext cx="304801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ctr" anchorCtr="0"/>
        <a:lstStyle/>
        <a:p>
          <a:pPr algn="r"/>
          <a:fld id="{F5F83452-D007-496E-8939-B6391163C199}" type="TxLink">
            <a:rPr lang="en-US" sz="1100" b="1" i="0" u="none" strike="noStrike" kern="1200">
              <a:solidFill>
                <a:srgbClr val="008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r"/>
            <a:t>13</a:t>
          </a:fld>
          <a:endParaRPr lang="en-US" sz="1100" b="1" kern="1200">
            <a:solidFill>
              <a:srgbClr val="008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36</xdr:col>
      <xdr:colOff>130901</xdr:colOff>
      <xdr:row>58</xdr:row>
      <xdr:rowOff>59055</xdr:rowOff>
    </xdr:from>
    <xdr:to>
      <xdr:col>39</xdr:col>
      <xdr:colOff>3266</xdr:colOff>
      <xdr:row>58</xdr:row>
      <xdr:rowOff>247649</xdr:rowOff>
    </xdr:to>
    <xdr:sp macro="" textlink="$AD$134">
      <xdr:nvSpPr>
        <xdr:cNvPr id="64" name="NutHole">
          <a:extLst>
            <a:ext uri="{FF2B5EF4-FFF2-40B4-BE49-F238E27FC236}">
              <a16:creationId xmlns:a16="http://schemas.microsoft.com/office/drawing/2014/main" id="{3839C377-DF47-4037-ACD4-536F68A2338B}"/>
            </a:ext>
          </a:extLst>
        </xdr:cNvPr>
        <xdr:cNvSpPr txBox="1"/>
      </xdr:nvSpPr>
      <xdr:spPr>
        <a:xfrm>
          <a:off x="30277526" y="10546080"/>
          <a:ext cx="1701165" cy="1885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b" anchorCtr="0"/>
        <a:lstStyle/>
        <a:p>
          <a:pPr algn="r"/>
          <a:fld id="{C6D1848F-7CA0-4AC9-8735-4D5E09D287D0}" type="TxLink">
            <a:rPr lang="en-US" sz="1100" b="1" i="0" u="none" strike="noStrike" kern="1200">
              <a:solidFill>
                <a:srgbClr val="008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r"/>
            <a:t>6 - 5.5 (thr.)</a:t>
          </a:fld>
          <a:endParaRPr lang="en-US" sz="1100" b="1" u="none" kern="1200">
            <a:solidFill>
              <a:srgbClr val="008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41</xdr:col>
      <xdr:colOff>293370</xdr:colOff>
      <xdr:row>75</xdr:row>
      <xdr:rowOff>15241</xdr:rowOff>
    </xdr:from>
    <xdr:to>
      <xdr:col>46</xdr:col>
      <xdr:colOff>129540</xdr:colOff>
      <xdr:row>77</xdr:row>
      <xdr:rowOff>15240</xdr:rowOff>
    </xdr:to>
    <xdr:sp macro="" textlink="$AL$118">
      <xdr:nvSpPr>
        <xdr:cNvPr id="61" name="BF_Thread">
          <a:extLst>
            <a:ext uri="{FF2B5EF4-FFF2-40B4-BE49-F238E27FC236}">
              <a16:creationId xmlns:a16="http://schemas.microsoft.com/office/drawing/2014/main" id="{C496D6F7-71D3-436A-A21F-42A50F31CD31}"/>
            </a:ext>
          </a:extLst>
        </xdr:cNvPr>
        <xdr:cNvSpPr txBox="1"/>
      </xdr:nvSpPr>
      <xdr:spPr>
        <a:xfrm>
          <a:off x="33487995" y="13664566"/>
          <a:ext cx="2474595" cy="361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b" anchorCtr="0"/>
        <a:lstStyle/>
        <a:p>
          <a:pPr algn="r"/>
          <a:fld id="{7476E89F-FEE1-4893-B815-24471626940F}" type="TxLink">
            <a:rPr lang="en-US" sz="1100" b="1" i="0" u="none" strike="noStrike" kern="1200">
              <a:solidFill>
                <a:srgbClr val="008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r"/>
            <a:t>6 mm screw thread
in float end)</a:t>
          </a:fld>
          <a:endParaRPr lang="en-US" sz="1100" b="1" kern="1200">
            <a:solidFill>
              <a:srgbClr val="008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41</xdr:col>
      <xdr:colOff>293370</xdr:colOff>
      <xdr:row>80</xdr:row>
      <xdr:rowOff>19050</xdr:rowOff>
    </xdr:from>
    <xdr:to>
      <xdr:col>46</xdr:col>
      <xdr:colOff>129540</xdr:colOff>
      <xdr:row>82</xdr:row>
      <xdr:rowOff>3809</xdr:rowOff>
    </xdr:to>
    <xdr:sp macro="" textlink="$AL$137">
      <xdr:nvSpPr>
        <xdr:cNvPr id="62" name="BF_HoleSize">
          <a:extLst>
            <a:ext uri="{FF2B5EF4-FFF2-40B4-BE49-F238E27FC236}">
              <a16:creationId xmlns:a16="http://schemas.microsoft.com/office/drawing/2014/main" id="{BEE68EE9-68AA-4204-A8AC-0A24EBDE1DD7}"/>
            </a:ext>
          </a:extLst>
        </xdr:cNvPr>
        <xdr:cNvSpPr txBox="1"/>
      </xdr:nvSpPr>
      <xdr:spPr>
        <a:xfrm>
          <a:off x="33487995" y="14573250"/>
          <a:ext cx="2468880" cy="3467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r"/>
          <a:fld id="{F40A720D-3819-4C02-8367-4285B82ED790}" type="TxLink">
            <a:rPr lang="en-US" sz="1100" b="1" i="0" u="none" strike="noStrike" kern="1200">
              <a:solidFill>
                <a:srgbClr val="008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r"/>
            <a:t>2 - Ø6.6 drill through
Ø11 counterbore 1.5 deep</a:t>
          </a:fld>
          <a:endParaRPr lang="en-US" sz="1100" b="1" kern="1200">
            <a:solidFill>
              <a:srgbClr val="008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27</xdr:col>
      <xdr:colOff>1219200</xdr:colOff>
      <xdr:row>80</xdr:row>
      <xdr:rowOff>76200</xdr:rowOff>
    </xdr:from>
    <xdr:to>
      <xdr:col>30</xdr:col>
      <xdr:colOff>363855</xdr:colOff>
      <xdr:row>82</xdr:row>
      <xdr:rowOff>41909</xdr:rowOff>
    </xdr:to>
    <xdr:sp macro="" textlink="$AL$136">
      <xdr:nvSpPr>
        <xdr:cNvPr id="65" name="BK_HoleSize">
          <a:extLst>
            <a:ext uri="{FF2B5EF4-FFF2-40B4-BE49-F238E27FC236}">
              <a16:creationId xmlns:a16="http://schemas.microsoft.com/office/drawing/2014/main" id="{E734E3EE-F4B1-4C7C-814D-B111DEF271E4}"/>
            </a:ext>
          </a:extLst>
        </xdr:cNvPr>
        <xdr:cNvSpPr txBox="1"/>
      </xdr:nvSpPr>
      <xdr:spPr>
        <a:xfrm>
          <a:off x="24041100" y="14628495"/>
          <a:ext cx="2409825" cy="3276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1440" tIns="0" rIns="0" bIns="0" rtlCol="0" anchor="t" anchorCtr="0"/>
        <a:lstStyle/>
        <a:p>
          <a:pPr algn="l"/>
          <a:fld id="{D0C57AD6-5658-4C0B-A463-91C260EED043}" type="TxLink">
            <a:rPr lang="en-US" sz="1100" b="1" i="0" u="none" strike="noStrike" kern="1200">
              <a:solidFill>
                <a:srgbClr val="008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l"/>
            <a:t>4 - Ø6.6 drill through
Ø11 counterbore 1.5 deep</a:t>
          </a:fld>
          <a:endParaRPr lang="en-US" sz="1100" b="1" kern="1200">
            <a:solidFill>
              <a:srgbClr val="008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43</xdr:col>
      <xdr:colOff>70485</xdr:colOff>
      <xdr:row>65</xdr:row>
      <xdr:rowOff>133350</xdr:rowOff>
    </xdr:from>
    <xdr:to>
      <xdr:col>43</xdr:col>
      <xdr:colOff>455295</xdr:colOff>
      <xdr:row>67</xdr:row>
      <xdr:rowOff>19051</xdr:rowOff>
    </xdr:to>
    <xdr:sp macro="" textlink="$AN$126">
      <xdr:nvSpPr>
        <xdr:cNvPr id="4" name="NutFlangeThickness">
          <a:extLst>
            <a:ext uri="{FF2B5EF4-FFF2-40B4-BE49-F238E27FC236}">
              <a16:creationId xmlns:a16="http://schemas.microsoft.com/office/drawing/2014/main" id="{CC8D5AE1-D1B0-4E82-ABF2-D0BE1FCDAD02}"/>
            </a:ext>
          </a:extLst>
        </xdr:cNvPr>
        <xdr:cNvSpPr txBox="1"/>
      </xdr:nvSpPr>
      <xdr:spPr>
        <a:xfrm>
          <a:off x="34042985" y="11998779"/>
          <a:ext cx="384810" cy="2485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b" anchorCtr="0"/>
        <a:lstStyle/>
        <a:p>
          <a:pPr algn="ctr"/>
          <a:fld id="{1866B2AB-50CF-4A48-8B64-9C18090F73C3}" type="TxLink">
            <a:rPr lang="en-US" sz="1100" b="1" i="0" u="none" strike="noStrike" kern="1200">
              <a:solidFill>
                <a:srgbClr val="008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 </a:t>
          </a:fld>
          <a:endParaRPr lang="en-US" sz="1100" b="1" kern="1200">
            <a:solidFill>
              <a:srgbClr val="008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220980</xdr:colOff>
      <xdr:row>1</xdr:row>
      <xdr:rowOff>60960</xdr:rowOff>
    </xdr:from>
    <xdr:to>
      <xdr:col>20</xdr:col>
      <xdr:colOff>591877</xdr:colOff>
      <xdr:row>30</xdr:row>
      <xdr:rowOff>130288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FF6113-A529-9F22-53B7-C1D37D216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8980" y="243840"/>
          <a:ext cx="9507277" cy="53633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439071</xdr:colOff>
      <xdr:row>7</xdr:row>
      <xdr:rowOff>18438</xdr:rowOff>
    </xdr:from>
    <xdr:to>
      <xdr:col>18</xdr:col>
      <xdr:colOff>76761</xdr:colOff>
      <xdr:row>10</xdr:row>
      <xdr:rowOff>57975</xdr:rowOff>
    </xdr:to>
    <xdr:sp macro="" textlink="$E$22">
      <xdr:nvSpPr>
        <xdr:cNvPr id="59" name="TextBox 58">
          <a:extLst>
            <a:ext uri="{FF2B5EF4-FFF2-40B4-BE49-F238E27FC236}">
              <a16:creationId xmlns:a16="http://schemas.microsoft.com/office/drawing/2014/main" id="{8B38F56F-7AA5-9B18-83F4-A4F5F4BCCB0B}"/>
            </a:ext>
          </a:extLst>
        </xdr:cNvPr>
        <xdr:cNvSpPr txBox="1"/>
      </xdr:nvSpPr>
      <xdr:spPr>
        <a:xfrm rot="16200000">
          <a:off x="10545150" y="1458564"/>
          <a:ext cx="574842" cy="2434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b"/>
        <a:lstStyle/>
        <a:p>
          <a:pPr algn="r"/>
          <a:fld id="{8FD319CD-DB4E-4FF0-979C-1740C4D88955}" type="TxLink">
            <a:rPr lang="en-US" sz="1600" b="0" i="0" u="none" strike="noStrike" kern="1200">
              <a:solidFill>
                <a:srgbClr val="000000"/>
              </a:solidFill>
              <a:latin typeface="Arial"/>
              <a:cs typeface="Arial"/>
            </a:rPr>
            <a:pPr algn="r"/>
            <a:t> </a:t>
          </a:fld>
          <a:endParaRPr lang="en-US" sz="1000" kern="1200"/>
        </a:p>
      </xdr:txBody>
    </xdr:sp>
    <xdr:clientData/>
  </xdr:twoCellAnchor>
  <xdr:twoCellAnchor>
    <xdr:from>
      <xdr:col>0</xdr:col>
      <xdr:colOff>333375</xdr:colOff>
      <xdr:row>0</xdr:row>
      <xdr:rowOff>131445</xdr:rowOff>
    </xdr:from>
    <xdr:to>
      <xdr:col>11</xdr:col>
      <xdr:colOff>559147</xdr:colOff>
      <xdr:row>17</xdr:row>
      <xdr:rowOff>131864</xdr:rowOff>
    </xdr:to>
    <xdr:grpSp>
      <xdr:nvGrpSpPr>
        <xdr:cNvPr id="69" name="Group 68">
          <a:extLst>
            <a:ext uri="{FF2B5EF4-FFF2-40B4-BE49-F238E27FC236}">
              <a16:creationId xmlns:a16="http://schemas.microsoft.com/office/drawing/2014/main" id="{D2B78FCD-B377-BBBF-3416-4B55BBC25792}"/>
            </a:ext>
          </a:extLst>
        </xdr:cNvPr>
        <xdr:cNvGrpSpPr/>
      </xdr:nvGrpSpPr>
      <xdr:grpSpPr>
        <a:xfrm>
          <a:off x="331470" y="135255"/>
          <a:ext cx="7024717" cy="3076994"/>
          <a:chOff x="228600" y="97155"/>
          <a:chExt cx="7026622" cy="3076994"/>
        </a:xfrm>
      </xdr:grpSpPr>
      <xdr:pic>
        <xdr:nvPicPr>
          <xdr:cNvPr id="43" name="Picture 42">
            <a:extLst>
              <a:ext uri="{FF2B5EF4-FFF2-40B4-BE49-F238E27FC236}">
                <a16:creationId xmlns:a16="http://schemas.microsoft.com/office/drawing/2014/main" id="{07DF5705-717C-DA9B-D12A-A52F79B172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228600" y="135684"/>
            <a:ext cx="7026622" cy="3038465"/>
          </a:xfrm>
          <a:prstGeom prst="rect">
            <a:avLst/>
          </a:prstGeom>
        </xdr:spPr>
      </xdr:pic>
      <xdr:sp macro="" textlink="$C$94">
        <xdr:nvSpPr>
          <xdr:cNvPr id="44" name="TextBox 43">
            <a:extLst>
              <a:ext uri="{FF2B5EF4-FFF2-40B4-BE49-F238E27FC236}">
                <a16:creationId xmlns:a16="http://schemas.microsoft.com/office/drawing/2014/main" id="{4DCA5B2E-BEDC-03A4-DF2D-F2AEBF709910}"/>
              </a:ext>
            </a:extLst>
          </xdr:cNvPr>
          <xdr:cNvSpPr txBox="1"/>
        </xdr:nvSpPr>
        <xdr:spPr>
          <a:xfrm rot="16200000">
            <a:off x="6653854" y="1346084"/>
            <a:ext cx="637661" cy="23194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fld id="{F5C0CF69-7E23-4A6A-A4FD-8596CA1B5A4C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Ø16</a:t>
            </a:fld>
            <a:endParaRPr lang="en-US" sz="1000" kern="1200"/>
          </a:p>
        </xdr:txBody>
      </xdr:sp>
      <xdr:sp macro="" textlink="$AA$94">
        <xdr:nvSpPr>
          <xdr:cNvPr id="45" name="TextBox 44">
            <a:extLst>
              <a:ext uri="{FF2B5EF4-FFF2-40B4-BE49-F238E27FC236}">
                <a16:creationId xmlns:a16="http://schemas.microsoft.com/office/drawing/2014/main" id="{B5B8DB1C-FB02-EA5F-B4C8-7656C03E44BD}"/>
              </a:ext>
            </a:extLst>
          </xdr:cNvPr>
          <xdr:cNvSpPr txBox="1"/>
        </xdr:nvSpPr>
        <xdr:spPr>
          <a:xfrm rot="16200000">
            <a:off x="3860787" y="368741"/>
            <a:ext cx="845646" cy="30247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/>
          <a:lstStyle/>
          <a:p>
            <a:pPr algn="l"/>
            <a:fld id="{7B9D9F25-C7DB-48A8-9D80-791AB5CB3420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l"/>
              <a:t>Ø12</a:t>
            </a:fld>
            <a:endParaRPr lang="en-US" sz="1000" kern="1200"/>
          </a:p>
        </xdr:txBody>
      </xdr:sp>
      <xdr:sp macro="" textlink="$AB$94">
        <xdr:nvSpPr>
          <xdr:cNvPr id="46" name="TextBox 45">
            <a:extLst>
              <a:ext uri="{FF2B5EF4-FFF2-40B4-BE49-F238E27FC236}">
                <a16:creationId xmlns:a16="http://schemas.microsoft.com/office/drawing/2014/main" id="{912098AC-7F09-7822-8E64-C22BCFDE26D1}"/>
              </a:ext>
            </a:extLst>
          </xdr:cNvPr>
          <xdr:cNvSpPr txBox="1"/>
        </xdr:nvSpPr>
        <xdr:spPr>
          <a:xfrm rot="16200000">
            <a:off x="-1231" y="1223082"/>
            <a:ext cx="1005638" cy="27967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fld id="{4FC60CDF-3679-4343-8BA8-E20BEEBF6D5F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Ø10 h7</a:t>
            </a:fld>
            <a:endParaRPr lang="en-US" sz="1000" kern="1200"/>
          </a:p>
        </xdr:txBody>
      </xdr:sp>
      <xdr:sp macro="" textlink="$AC$94">
        <xdr:nvSpPr>
          <xdr:cNvPr id="47" name="TextBox 46">
            <a:extLst>
              <a:ext uri="{FF2B5EF4-FFF2-40B4-BE49-F238E27FC236}">
                <a16:creationId xmlns:a16="http://schemas.microsoft.com/office/drawing/2014/main" id="{74D202C4-069E-ACB1-F200-D02F98EB479B}"/>
              </a:ext>
            </a:extLst>
          </xdr:cNvPr>
          <xdr:cNvSpPr txBox="1"/>
        </xdr:nvSpPr>
        <xdr:spPr>
          <a:xfrm>
            <a:off x="3818453" y="2593857"/>
            <a:ext cx="582156" cy="29273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fld id="{9B55EFB7-E1B0-4BF3-B59E-766350A33D7B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36</a:t>
            </a:fld>
            <a:endParaRPr lang="en-US" sz="1000" kern="1200"/>
          </a:p>
        </xdr:txBody>
      </xdr:sp>
      <xdr:sp macro="" textlink="$AH$94">
        <xdr:nvSpPr>
          <xdr:cNvPr id="48" name="TextBox 47">
            <a:extLst>
              <a:ext uri="{FF2B5EF4-FFF2-40B4-BE49-F238E27FC236}">
                <a16:creationId xmlns:a16="http://schemas.microsoft.com/office/drawing/2014/main" id="{1563C524-55D2-EB44-7606-E1D6BCBE93AF}"/>
              </a:ext>
            </a:extLst>
          </xdr:cNvPr>
          <xdr:cNvSpPr txBox="1"/>
        </xdr:nvSpPr>
        <xdr:spPr>
          <a:xfrm>
            <a:off x="1039052" y="112567"/>
            <a:ext cx="1352601" cy="24258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r"/>
            <a:fld id="{E3F39B04-5A19-44A0-B56E-DA61C4802F23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r"/>
              <a:t>M12 x 1</a:t>
            </a:fld>
            <a:endParaRPr lang="en-US" sz="1000" kern="1200"/>
          </a:p>
        </xdr:txBody>
      </xdr:sp>
      <xdr:sp macro="" textlink="$AI$94">
        <xdr:nvSpPr>
          <xdr:cNvPr id="49" name="TextBox 48">
            <a:extLst>
              <a:ext uri="{FF2B5EF4-FFF2-40B4-BE49-F238E27FC236}">
                <a16:creationId xmlns:a16="http://schemas.microsoft.com/office/drawing/2014/main" id="{637D42FF-1B9D-3C27-9655-CEEC619242AA}"/>
              </a:ext>
            </a:extLst>
          </xdr:cNvPr>
          <xdr:cNvSpPr txBox="1"/>
        </xdr:nvSpPr>
        <xdr:spPr>
          <a:xfrm>
            <a:off x="2838742" y="2046870"/>
            <a:ext cx="399488" cy="25966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fld id="{3F9E9A99-CFB9-46C7-A78A-9167535D636E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14</a:t>
            </a:fld>
            <a:endParaRPr lang="en-US" sz="1000" kern="1200"/>
          </a:p>
        </xdr:txBody>
      </xdr:sp>
      <xdr:sp macro="" textlink="$AD$94">
        <xdr:nvSpPr>
          <xdr:cNvPr id="50" name="TextBox 49">
            <a:extLst>
              <a:ext uri="{FF2B5EF4-FFF2-40B4-BE49-F238E27FC236}">
                <a16:creationId xmlns:a16="http://schemas.microsoft.com/office/drawing/2014/main" id="{818D2453-DB7E-B7CC-4BE7-70CA19A5182D}"/>
              </a:ext>
            </a:extLst>
          </xdr:cNvPr>
          <xdr:cNvSpPr txBox="1"/>
        </xdr:nvSpPr>
        <xdr:spPr>
          <a:xfrm>
            <a:off x="1819014" y="2632452"/>
            <a:ext cx="589751" cy="25016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fld id="{6F4F570C-1BB3-430F-9AF6-B321A104302A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15</a:t>
            </a:fld>
            <a:endParaRPr lang="en-US" sz="1000" kern="1200"/>
          </a:p>
        </xdr:txBody>
      </xdr:sp>
      <xdr:sp macro="" textlink="BK_Used">
        <xdr:nvSpPr>
          <xdr:cNvPr id="24" name="TextBox 23">
            <a:extLst>
              <a:ext uri="{FF2B5EF4-FFF2-40B4-BE49-F238E27FC236}">
                <a16:creationId xmlns:a16="http://schemas.microsoft.com/office/drawing/2014/main" id="{83BA3AB2-958A-431F-8C48-3639C48A4DCE}"/>
              </a:ext>
            </a:extLst>
          </xdr:cNvPr>
          <xdr:cNvSpPr txBox="1"/>
        </xdr:nvSpPr>
        <xdr:spPr>
          <a:xfrm>
            <a:off x="6054090" y="2586990"/>
            <a:ext cx="1110615" cy="296547"/>
          </a:xfrm>
          <a:prstGeom prst="rect">
            <a:avLst/>
          </a:prstGeom>
          <a:solidFill>
            <a:schemeClr val="lt1"/>
          </a:solidFill>
          <a:ln w="38100" cmpd="sng">
            <a:solidFill>
              <a:srgbClr val="008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fld id="{6BF018AE-A313-4FA1-883D-B9193055904C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BK12</a:t>
            </a:fld>
            <a:endParaRPr lang="en-US" sz="1000" kern="1200"/>
          </a:p>
        </xdr:txBody>
      </xdr:sp>
    </xdr:grpSp>
    <xdr:clientData/>
  </xdr:twoCellAnchor>
  <xdr:twoCellAnchor>
    <xdr:from>
      <xdr:col>0</xdr:col>
      <xdr:colOff>320992</xdr:colOff>
      <xdr:row>19</xdr:row>
      <xdr:rowOff>30480</xdr:rowOff>
    </xdr:from>
    <xdr:to>
      <xdr:col>16</xdr:col>
      <xdr:colOff>68579</xdr:colOff>
      <xdr:row>47</xdr:row>
      <xdr:rowOff>31110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E8443592-379E-1757-D062-3FC57E8D10C6}"/>
            </a:ext>
          </a:extLst>
        </xdr:cNvPr>
        <xdr:cNvGrpSpPr/>
      </xdr:nvGrpSpPr>
      <xdr:grpSpPr>
        <a:xfrm>
          <a:off x="324802" y="3467100"/>
          <a:ext cx="9438322" cy="5067930"/>
          <a:chOff x="55245" y="3697605"/>
          <a:chExt cx="9486900" cy="5334630"/>
        </a:xfrm>
      </xdr:grpSpPr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85C2D45D-D99C-3476-83E5-F0F7EB880C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5245" y="3697605"/>
            <a:ext cx="8347958" cy="5334630"/>
          </a:xfrm>
          <a:prstGeom prst="rect">
            <a:avLst/>
          </a:prstGeom>
        </xdr:spPr>
      </xdr:pic>
      <xdr:sp macro="" textlink="$F$94">
        <xdr:nvSpPr>
          <xdr:cNvPr id="12" name="TextBox 11">
            <a:extLst>
              <a:ext uri="{FF2B5EF4-FFF2-40B4-BE49-F238E27FC236}">
                <a16:creationId xmlns:a16="http://schemas.microsoft.com/office/drawing/2014/main" id="{CEF1775C-E5DF-6415-EAB3-C428AF591CA7}"/>
              </a:ext>
            </a:extLst>
          </xdr:cNvPr>
          <xdr:cNvSpPr txBox="1"/>
        </xdr:nvSpPr>
        <xdr:spPr>
          <a:xfrm>
            <a:off x="3600450" y="8633443"/>
            <a:ext cx="507683" cy="26098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48CAFFD8-9F30-4696-B26E-2F45091BDAF4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60</a:t>
            </a:fld>
            <a:endParaRPr lang="en-US" sz="2000" b="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H$94">
        <xdr:nvSpPr>
          <xdr:cNvPr id="13" name="TextBox 12">
            <a:extLst>
              <a:ext uri="{FF2B5EF4-FFF2-40B4-BE49-F238E27FC236}">
                <a16:creationId xmlns:a16="http://schemas.microsoft.com/office/drawing/2014/main" id="{C6D30B47-8D76-DEAD-1B94-AB3A72A6929D}"/>
              </a:ext>
            </a:extLst>
          </xdr:cNvPr>
          <xdr:cNvSpPr txBox="1"/>
        </xdr:nvSpPr>
        <xdr:spPr>
          <a:xfrm>
            <a:off x="3598545" y="4137643"/>
            <a:ext cx="551498" cy="30289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D08776DF-591D-4F6E-9CEA-16DD977B3094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34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G$94">
        <xdr:nvSpPr>
          <xdr:cNvPr id="14" name="TextBox 13">
            <a:extLst>
              <a:ext uri="{FF2B5EF4-FFF2-40B4-BE49-F238E27FC236}">
                <a16:creationId xmlns:a16="http://schemas.microsoft.com/office/drawing/2014/main" id="{A29DEB20-949F-C1C2-9F3B-CD6CB89DFD1B}"/>
              </a:ext>
            </a:extLst>
          </xdr:cNvPr>
          <xdr:cNvSpPr txBox="1"/>
        </xdr:nvSpPr>
        <xdr:spPr>
          <a:xfrm>
            <a:off x="3600450" y="8174338"/>
            <a:ext cx="509588" cy="26288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7A88F191-0129-4B6C-8DAE-FA706B1FD39E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46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K$94">
        <xdr:nvSpPr>
          <xdr:cNvPr id="15" name="TextBox 14">
            <a:extLst>
              <a:ext uri="{FF2B5EF4-FFF2-40B4-BE49-F238E27FC236}">
                <a16:creationId xmlns:a16="http://schemas.microsoft.com/office/drawing/2014/main" id="{10B845A9-DC02-54D7-DEE3-7D07EF342E02}"/>
              </a:ext>
            </a:extLst>
          </xdr:cNvPr>
          <xdr:cNvSpPr txBox="1"/>
        </xdr:nvSpPr>
        <xdr:spPr>
          <a:xfrm>
            <a:off x="4541520" y="7675228"/>
            <a:ext cx="342900" cy="30860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FBA68360-6B21-4D87-904F-6FE048E75B33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30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L$94">
        <xdr:nvSpPr>
          <xdr:cNvPr id="16" name="TextBox 15">
            <a:extLst>
              <a:ext uri="{FF2B5EF4-FFF2-40B4-BE49-F238E27FC236}">
                <a16:creationId xmlns:a16="http://schemas.microsoft.com/office/drawing/2014/main" id="{56C7E2E0-2B44-DDDA-6EB0-B4BBFD5CCEC6}"/>
              </a:ext>
            </a:extLst>
          </xdr:cNvPr>
          <xdr:cNvSpPr txBox="1"/>
        </xdr:nvSpPr>
        <xdr:spPr>
          <a:xfrm rot="16200000">
            <a:off x="419902" y="6289341"/>
            <a:ext cx="797737" cy="29794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0B18EB5D-EEA5-4760-B795-EC2BC2C22E42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32.5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N$94">
        <xdr:nvSpPr>
          <xdr:cNvPr id="17" name="TextBox 16">
            <a:extLst>
              <a:ext uri="{FF2B5EF4-FFF2-40B4-BE49-F238E27FC236}">
                <a16:creationId xmlns:a16="http://schemas.microsoft.com/office/drawing/2014/main" id="{AC2AB2BD-EF17-99D9-444B-49CA5919D908}"/>
              </a:ext>
            </a:extLst>
          </xdr:cNvPr>
          <xdr:cNvSpPr txBox="1"/>
        </xdr:nvSpPr>
        <xdr:spPr>
          <a:xfrm rot="16200000">
            <a:off x="-39051" y="6135986"/>
            <a:ext cx="761047" cy="26575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7900DED6-ADA2-436F-A882-4852C2C18CA6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43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M$94">
        <xdr:nvSpPr>
          <xdr:cNvPr id="18" name="TextBox 17">
            <a:extLst>
              <a:ext uri="{FF2B5EF4-FFF2-40B4-BE49-F238E27FC236}">
                <a16:creationId xmlns:a16="http://schemas.microsoft.com/office/drawing/2014/main" id="{2EFF5B9C-8DB4-09C0-147D-E2C40A5E94E5}"/>
              </a:ext>
            </a:extLst>
          </xdr:cNvPr>
          <xdr:cNvSpPr txBox="1"/>
        </xdr:nvSpPr>
        <xdr:spPr>
          <a:xfrm rot="16200000">
            <a:off x="1005844" y="6580807"/>
            <a:ext cx="553398" cy="31146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B3A5134F-5455-4466-9DD6-898F1D78F701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25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S$94">
        <xdr:nvSpPr>
          <xdr:cNvPr id="19" name="TextBox 18">
            <a:extLst>
              <a:ext uri="{FF2B5EF4-FFF2-40B4-BE49-F238E27FC236}">
                <a16:creationId xmlns:a16="http://schemas.microsoft.com/office/drawing/2014/main" id="{ACA64251-739C-1A22-75D0-D80C44BF4654}"/>
              </a:ext>
            </a:extLst>
          </xdr:cNvPr>
          <xdr:cNvSpPr txBox="1"/>
        </xdr:nvSpPr>
        <xdr:spPr>
          <a:xfrm rot="19080000">
            <a:off x="2029778" y="4096684"/>
            <a:ext cx="533400" cy="26669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F17B1BAB-F8B6-41A6-AE2B-3BA2F745550C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19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V$94">
        <xdr:nvSpPr>
          <xdr:cNvPr id="20" name="TextBox 19">
            <a:extLst>
              <a:ext uri="{FF2B5EF4-FFF2-40B4-BE49-F238E27FC236}">
                <a16:creationId xmlns:a16="http://schemas.microsoft.com/office/drawing/2014/main" id="{BE11B1B9-730B-6D6E-93E5-5ECBE7306BAE}"/>
              </a:ext>
            </a:extLst>
          </xdr:cNvPr>
          <xdr:cNvSpPr txBox="1"/>
        </xdr:nvSpPr>
        <xdr:spPr>
          <a:xfrm>
            <a:off x="6055044" y="7446628"/>
            <a:ext cx="971550" cy="29146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l"/>
            <a:fld id="{C1AF45BA-2E78-42D0-B6B7-4058F0DF9480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l"/>
              <a:t>4 - Ø5.5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U$94">
        <xdr:nvSpPr>
          <xdr:cNvPr id="21" name="TextBox 20">
            <a:extLst>
              <a:ext uri="{FF2B5EF4-FFF2-40B4-BE49-F238E27FC236}">
                <a16:creationId xmlns:a16="http://schemas.microsoft.com/office/drawing/2014/main" id="{FA7D49CF-7E0D-DC93-58DD-6B1252C78102}"/>
              </a:ext>
            </a:extLst>
          </xdr:cNvPr>
          <xdr:cNvSpPr txBox="1"/>
        </xdr:nvSpPr>
        <xdr:spPr>
          <a:xfrm rot="16200000">
            <a:off x="1419226" y="6440788"/>
            <a:ext cx="535305" cy="268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ctr"/>
            <a:fld id="{CDDC53C0-4D9C-44E5-81EF-1DE8EEC5D178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18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T$94">
        <xdr:nvSpPr>
          <xdr:cNvPr id="22" name="TextBox 21">
            <a:extLst>
              <a:ext uri="{FF2B5EF4-FFF2-40B4-BE49-F238E27FC236}">
                <a16:creationId xmlns:a16="http://schemas.microsoft.com/office/drawing/2014/main" id="{E645B969-3119-124A-705E-CF75A4C8B239}"/>
              </a:ext>
            </a:extLst>
          </xdr:cNvPr>
          <xdr:cNvSpPr txBox="1"/>
        </xdr:nvSpPr>
        <xdr:spPr>
          <a:xfrm>
            <a:off x="4617720" y="3870943"/>
            <a:ext cx="566738" cy="29908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3F372E39-5A94-442A-879B-898BAE43F174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M3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AL$94">
        <xdr:nvSpPr>
          <xdr:cNvPr id="23" name="TextBox 22">
            <a:extLst>
              <a:ext uri="{FF2B5EF4-FFF2-40B4-BE49-F238E27FC236}">
                <a16:creationId xmlns:a16="http://schemas.microsoft.com/office/drawing/2014/main" id="{7360007D-5BC4-3BC8-B58B-38021A023E3D}"/>
              </a:ext>
            </a:extLst>
          </xdr:cNvPr>
          <xdr:cNvSpPr txBox="1"/>
        </xdr:nvSpPr>
        <xdr:spPr>
          <a:xfrm>
            <a:off x="5544503" y="4093828"/>
            <a:ext cx="3997642" cy="65341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l"/>
            <a:fld id="{5EE6D127-CC0A-4CC8-8E65-56B18F536BE6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l"/>
              <a:t>4 - Ø6.6 drill through
Ø11 counterbore 1.5 deep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BK_Used">
        <xdr:nvSpPr>
          <xdr:cNvPr id="62" name="TextBox 61">
            <a:extLst>
              <a:ext uri="{FF2B5EF4-FFF2-40B4-BE49-F238E27FC236}">
                <a16:creationId xmlns:a16="http://schemas.microsoft.com/office/drawing/2014/main" id="{DF604D33-A732-4DFF-9563-96E4FF569E2D}"/>
              </a:ext>
            </a:extLst>
          </xdr:cNvPr>
          <xdr:cNvSpPr txBox="1"/>
        </xdr:nvSpPr>
        <xdr:spPr>
          <a:xfrm>
            <a:off x="6186488" y="5922645"/>
            <a:ext cx="1120140" cy="309882"/>
          </a:xfrm>
          <a:prstGeom prst="rect">
            <a:avLst/>
          </a:prstGeom>
          <a:solidFill>
            <a:schemeClr val="lt1"/>
          </a:solidFill>
          <a:ln w="38100" cmpd="sng">
            <a:solidFill>
              <a:srgbClr val="008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fld id="{6BF018AE-A313-4FA1-883D-B9193055904C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BK12</a:t>
            </a:fld>
            <a:endParaRPr lang="en-US" sz="1000" kern="1200"/>
          </a:p>
        </xdr:txBody>
      </xdr:sp>
    </xdr:grpSp>
    <xdr:clientData/>
  </xdr:twoCellAnchor>
  <xdr:twoCellAnchor>
    <xdr:from>
      <xdr:col>16</xdr:col>
      <xdr:colOff>586740</xdr:colOff>
      <xdr:row>1</xdr:row>
      <xdr:rowOff>51434</xdr:rowOff>
    </xdr:from>
    <xdr:to>
      <xdr:col>23</xdr:col>
      <xdr:colOff>362304</xdr:colOff>
      <xdr:row>19</xdr:row>
      <xdr:rowOff>69620</xdr:rowOff>
    </xdr:to>
    <xdr:grpSp>
      <xdr:nvGrpSpPr>
        <xdr:cNvPr id="70" name="Group 69">
          <a:extLst>
            <a:ext uri="{FF2B5EF4-FFF2-40B4-BE49-F238E27FC236}">
              <a16:creationId xmlns:a16="http://schemas.microsoft.com/office/drawing/2014/main" id="{9953F2A7-4C70-C227-8F73-25B4081148C4}"/>
            </a:ext>
          </a:extLst>
        </xdr:cNvPr>
        <xdr:cNvGrpSpPr/>
      </xdr:nvGrpSpPr>
      <xdr:grpSpPr>
        <a:xfrm>
          <a:off x="10287000" y="236219"/>
          <a:ext cx="3892269" cy="3270021"/>
          <a:chOff x="10149840" y="57149"/>
          <a:chExt cx="3899889" cy="3279546"/>
        </a:xfrm>
      </xdr:grpSpPr>
      <xdr:pic>
        <xdr:nvPicPr>
          <xdr:cNvPr id="52" name="Picture 51">
            <a:extLst>
              <a:ext uri="{FF2B5EF4-FFF2-40B4-BE49-F238E27FC236}">
                <a16:creationId xmlns:a16="http://schemas.microsoft.com/office/drawing/2014/main" id="{A671E174-05FA-2E73-9B38-B4F08EB4C26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480658" y="93763"/>
            <a:ext cx="3569071" cy="3242932"/>
          </a:xfrm>
          <a:prstGeom prst="rect">
            <a:avLst/>
          </a:prstGeom>
        </xdr:spPr>
      </xdr:pic>
      <xdr:sp macro="" textlink="$AA$95">
        <xdr:nvSpPr>
          <xdr:cNvPr id="53" name="TextBox 52">
            <a:extLst>
              <a:ext uri="{FF2B5EF4-FFF2-40B4-BE49-F238E27FC236}">
                <a16:creationId xmlns:a16="http://schemas.microsoft.com/office/drawing/2014/main" id="{61CD739F-E720-9065-DB2D-75A7236BF095}"/>
              </a:ext>
            </a:extLst>
          </xdr:cNvPr>
          <xdr:cNvSpPr txBox="1"/>
        </xdr:nvSpPr>
        <xdr:spPr>
          <a:xfrm rot="16200000">
            <a:off x="11750271" y="232644"/>
            <a:ext cx="616555" cy="26556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/>
          <a:lstStyle/>
          <a:p>
            <a:pPr algn="l"/>
            <a:fld id="{D84159BE-8CDF-4A58-90B2-F30F7A736E8B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l"/>
              <a:t>Ø10</a:t>
            </a:fld>
            <a:endParaRPr lang="en-US" sz="1000" kern="1200"/>
          </a:p>
        </xdr:txBody>
      </xdr:sp>
      <xdr:sp macro="" textlink="$AC$95">
        <xdr:nvSpPr>
          <xdr:cNvPr id="54" name="TextBox 53">
            <a:extLst>
              <a:ext uri="{FF2B5EF4-FFF2-40B4-BE49-F238E27FC236}">
                <a16:creationId xmlns:a16="http://schemas.microsoft.com/office/drawing/2014/main" id="{BE03B55C-17D2-4FCF-0F46-31B79E99DDFF}"/>
              </a:ext>
            </a:extLst>
          </xdr:cNvPr>
          <xdr:cNvSpPr txBox="1"/>
        </xdr:nvSpPr>
        <xdr:spPr>
          <a:xfrm>
            <a:off x="11811201" y="2848394"/>
            <a:ext cx="459733" cy="28206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/>
          <a:lstStyle/>
          <a:p>
            <a:pPr algn="ctr"/>
            <a:fld id="{28A3657A-7980-44CE-B3A2-9D6F6D826766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11</a:t>
            </a:fld>
            <a:endParaRPr lang="en-US" sz="1000" kern="1200"/>
          </a:p>
        </xdr:txBody>
      </xdr:sp>
      <xdr:sp macro="" textlink="$K$22">
        <xdr:nvSpPr>
          <xdr:cNvPr id="55" name="TextBox 54">
            <a:extLst>
              <a:ext uri="{FF2B5EF4-FFF2-40B4-BE49-F238E27FC236}">
                <a16:creationId xmlns:a16="http://schemas.microsoft.com/office/drawing/2014/main" id="{56036741-B16D-A478-1AB1-778E7ED8CC15}"/>
              </a:ext>
            </a:extLst>
          </xdr:cNvPr>
          <xdr:cNvSpPr txBox="1"/>
        </xdr:nvSpPr>
        <xdr:spPr>
          <a:xfrm>
            <a:off x="12538416" y="2044675"/>
            <a:ext cx="1123628" cy="51029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r"/>
            <a:r>
              <a:rPr lang="en-US" sz="16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t>+0.2</a:t>
            </a:r>
            <a:br>
              <a:rPr lang="en-US" sz="16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6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t>-0.0</a:t>
            </a:r>
            <a:endParaRPr lang="en-US" sz="1000" kern="1200"/>
          </a:p>
        </xdr:txBody>
      </xdr:sp>
      <xdr:sp macro="" textlink="$AD$95">
        <xdr:nvSpPr>
          <xdr:cNvPr id="56" name="TextBox 55">
            <a:extLst>
              <a:ext uri="{FF2B5EF4-FFF2-40B4-BE49-F238E27FC236}">
                <a16:creationId xmlns:a16="http://schemas.microsoft.com/office/drawing/2014/main" id="{8488DCA4-77FA-92B6-E2EB-2EE4C75F6FE1}"/>
              </a:ext>
            </a:extLst>
          </xdr:cNvPr>
          <xdr:cNvSpPr txBox="1"/>
        </xdr:nvSpPr>
        <xdr:spPr>
          <a:xfrm>
            <a:off x="12584517" y="2172424"/>
            <a:ext cx="588811" cy="23824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r"/>
            <a:fld id="{0793E4A2-A4DD-4C6B-9F7B-263E260D9E37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r"/>
              <a:t>9.15</a:t>
            </a:fld>
            <a:endParaRPr lang="en-US" sz="1000" kern="1200"/>
          </a:p>
        </xdr:txBody>
      </xdr:sp>
      <xdr:sp macro="" textlink="$K$22">
        <xdr:nvSpPr>
          <xdr:cNvPr id="57" name="TextBox 56">
            <a:extLst>
              <a:ext uri="{FF2B5EF4-FFF2-40B4-BE49-F238E27FC236}">
                <a16:creationId xmlns:a16="http://schemas.microsoft.com/office/drawing/2014/main" id="{247EE980-3F6F-7DD8-B411-B15DC5752C91}"/>
              </a:ext>
            </a:extLst>
          </xdr:cNvPr>
          <xdr:cNvSpPr txBox="1"/>
        </xdr:nvSpPr>
        <xdr:spPr>
          <a:xfrm rot="16200000">
            <a:off x="10433982" y="588304"/>
            <a:ext cx="562021" cy="66548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 b="0" i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+0.0</a:t>
            </a:r>
            <a:br>
              <a:rPr lang="en-US" sz="1400" b="0" i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1400" b="0" i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-0.2</a:t>
            </a:r>
            <a:endParaRPr lang="en-US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K$22">
        <xdr:nvSpPr>
          <xdr:cNvPr id="58" name="TextBox 57">
            <a:extLst>
              <a:ext uri="{FF2B5EF4-FFF2-40B4-BE49-F238E27FC236}">
                <a16:creationId xmlns:a16="http://schemas.microsoft.com/office/drawing/2014/main" id="{683DCA94-4ECE-E0A1-989C-927B0807BE78}"/>
              </a:ext>
            </a:extLst>
          </xdr:cNvPr>
          <xdr:cNvSpPr txBox="1"/>
        </xdr:nvSpPr>
        <xdr:spPr>
          <a:xfrm>
            <a:off x="10404423" y="1726562"/>
            <a:ext cx="1123482" cy="4989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 b="0" i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+0.14</a:t>
            </a:r>
            <a:br>
              <a:rPr lang="en-US" sz="1400" b="0" i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1400" b="0" i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-0.00</a:t>
            </a:r>
            <a:endParaRPr lang="en-US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AE$95">
        <xdr:nvSpPr>
          <xdr:cNvPr id="60" name="TextBox 59">
            <a:extLst>
              <a:ext uri="{FF2B5EF4-FFF2-40B4-BE49-F238E27FC236}">
                <a16:creationId xmlns:a16="http://schemas.microsoft.com/office/drawing/2014/main" id="{999B279D-08F5-EC7A-D1CD-3F833D716A31}"/>
              </a:ext>
            </a:extLst>
          </xdr:cNvPr>
          <xdr:cNvSpPr txBox="1"/>
        </xdr:nvSpPr>
        <xdr:spPr>
          <a:xfrm>
            <a:off x="10149840" y="1866081"/>
            <a:ext cx="840929" cy="29367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/>
          <a:lstStyle/>
          <a:p>
            <a:pPr algn="r"/>
            <a:fld id="{AA41D52C-032A-4B06-9CBD-2FB85934366A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r"/>
              <a:t>1.15</a:t>
            </a:fld>
            <a:endParaRPr lang="en-US" sz="1000" kern="1200"/>
          </a:p>
        </xdr:txBody>
      </xdr:sp>
      <xdr:sp macro="" textlink="$C$95">
        <xdr:nvSpPr>
          <xdr:cNvPr id="61" name="TextBox 60">
            <a:extLst>
              <a:ext uri="{FF2B5EF4-FFF2-40B4-BE49-F238E27FC236}">
                <a16:creationId xmlns:a16="http://schemas.microsoft.com/office/drawing/2014/main" id="{D1927DC6-46C2-6980-FA43-FC0682216234}"/>
              </a:ext>
            </a:extLst>
          </xdr:cNvPr>
          <xdr:cNvSpPr txBox="1"/>
        </xdr:nvSpPr>
        <xdr:spPr>
          <a:xfrm rot="16200000">
            <a:off x="13550923" y="1066619"/>
            <a:ext cx="582116" cy="29286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/>
          <a:lstStyle/>
          <a:p>
            <a:pPr algn="ctr"/>
            <a:fld id="{FC6DFAAC-0AEF-4701-8B93-A912CE81EA27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Ø16</a:t>
            </a:fld>
            <a:endParaRPr lang="en-US" sz="1000" kern="1200"/>
          </a:p>
        </xdr:txBody>
      </xdr:sp>
      <xdr:sp macro="" textlink="$AB$95">
        <xdr:nvSpPr>
          <xdr:cNvPr id="67" name="TextBox 66">
            <a:extLst>
              <a:ext uri="{FF2B5EF4-FFF2-40B4-BE49-F238E27FC236}">
                <a16:creationId xmlns:a16="http://schemas.microsoft.com/office/drawing/2014/main" id="{9E6EBDE6-3E45-4946-BC78-A2108F653D39}"/>
              </a:ext>
            </a:extLst>
          </xdr:cNvPr>
          <xdr:cNvSpPr txBox="1"/>
        </xdr:nvSpPr>
        <xdr:spPr>
          <a:xfrm rot="16200000">
            <a:off x="10464485" y="1199830"/>
            <a:ext cx="685801" cy="40068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719953B4-3F9F-49A5-A8BA-FFD82EC684D4}" type="TxLink">
              <a:rPr lang="en-US" sz="2000" b="0" i="0" u="none" strike="noStrike">
                <a:solidFill>
                  <a:srgbClr val="000000"/>
                </a:solidFill>
                <a:effectLst/>
                <a:latin typeface="Arial"/>
                <a:ea typeface="+mn-ea"/>
                <a:cs typeface="Arial"/>
              </a:rPr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Ø9.6</a:t>
            </a:fld>
            <a:endParaRPr lang="en-US" sz="20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BF_Used">
        <xdr:nvSpPr>
          <xdr:cNvPr id="64" name="TextBox 63">
            <a:extLst>
              <a:ext uri="{FF2B5EF4-FFF2-40B4-BE49-F238E27FC236}">
                <a16:creationId xmlns:a16="http://schemas.microsoft.com/office/drawing/2014/main" id="{583B4E84-ECBA-40EE-B1F2-F709E919D458}"/>
              </a:ext>
            </a:extLst>
          </xdr:cNvPr>
          <xdr:cNvSpPr txBox="1"/>
        </xdr:nvSpPr>
        <xdr:spPr>
          <a:xfrm>
            <a:off x="10287000" y="167640"/>
            <a:ext cx="1124767" cy="287022"/>
          </a:xfrm>
          <a:prstGeom prst="rect">
            <a:avLst/>
          </a:prstGeom>
          <a:solidFill>
            <a:schemeClr val="lt1"/>
          </a:solidFill>
          <a:ln w="38100" cmpd="sng">
            <a:solidFill>
              <a:srgbClr val="008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fld id="{DE0B119E-5308-4EC5-9C57-C0217B2F4B50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BF12</a:t>
            </a:fld>
            <a:endParaRPr lang="en-US" sz="1000" kern="1200"/>
          </a:p>
        </xdr:txBody>
      </xdr:sp>
    </xdr:grpSp>
    <xdr:clientData/>
  </xdr:twoCellAnchor>
  <xdr:twoCellAnchor>
    <xdr:from>
      <xdr:col>19</xdr:col>
      <xdr:colOff>152400</xdr:colOff>
      <xdr:row>48</xdr:row>
      <xdr:rowOff>17147</xdr:rowOff>
    </xdr:from>
    <xdr:to>
      <xdr:col>24</xdr:col>
      <xdr:colOff>174924</xdr:colOff>
      <xdr:row>68</xdr:row>
      <xdr:rowOff>43886</xdr:rowOff>
    </xdr:to>
    <xdr:grpSp>
      <xdr:nvGrpSpPr>
        <xdr:cNvPr id="73" name="Group 72">
          <a:extLst>
            <a:ext uri="{FF2B5EF4-FFF2-40B4-BE49-F238E27FC236}">
              <a16:creationId xmlns:a16="http://schemas.microsoft.com/office/drawing/2014/main" id="{ECD97D9E-D9C4-7AEA-B4EB-D60D35632363}"/>
            </a:ext>
          </a:extLst>
        </xdr:cNvPr>
        <xdr:cNvGrpSpPr/>
      </xdr:nvGrpSpPr>
      <xdr:grpSpPr>
        <a:xfrm>
          <a:off x="11563350" y="8707757"/>
          <a:ext cx="3057189" cy="3644334"/>
          <a:chOff x="12515850" y="8679182"/>
          <a:chExt cx="3057189" cy="3646239"/>
        </a:xfrm>
      </xdr:grpSpPr>
      <xdr:grpSp>
        <xdr:nvGrpSpPr>
          <xdr:cNvPr id="37" name="Group 36">
            <a:extLst>
              <a:ext uri="{FF2B5EF4-FFF2-40B4-BE49-F238E27FC236}">
                <a16:creationId xmlns:a16="http://schemas.microsoft.com/office/drawing/2014/main" id="{796B7DC5-3755-8943-25F0-B493E8741B40}"/>
              </a:ext>
            </a:extLst>
          </xdr:cNvPr>
          <xdr:cNvGrpSpPr/>
        </xdr:nvGrpSpPr>
        <xdr:grpSpPr>
          <a:xfrm>
            <a:off x="12515850" y="8675372"/>
            <a:ext cx="3060999" cy="3646239"/>
            <a:chOff x="8627749" y="310515"/>
            <a:chExt cx="3062904" cy="3657669"/>
          </a:xfrm>
        </xdr:grpSpPr>
        <xdr:pic>
          <xdr:nvPicPr>
            <xdr:cNvPr id="40" name="Picture 39">
              <a:extLst>
                <a:ext uri="{FF2B5EF4-FFF2-40B4-BE49-F238E27FC236}">
                  <a16:creationId xmlns:a16="http://schemas.microsoft.com/office/drawing/2014/main" id="{2AC4EFF4-DCE7-9E7B-AD64-891FDED2CD7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8627749" y="310515"/>
              <a:ext cx="3062904" cy="3116580"/>
            </a:xfrm>
            <a:prstGeom prst="rect">
              <a:avLst/>
            </a:prstGeom>
          </xdr:spPr>
        </xdr:pic>
        <xdr:pic>
          <xdr:nvPicPr>
            <xdr:cNvPr id="41" name="Picture 40">
              <a:extLst>
                <a:ext uri="{FF2B5EF4-FFF2-40B4-BE49-F238E27FC236}">
                  <a16:creationId xmlns:a16="http://schemas.microsoft.com/office/drawing/2014/main" id="{047E7E4A-05C6-FC97-7525-52D5CE03CBF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/>
            <a:srcRect t="28803"/>
            <a:stretch/>
          </xdr:blipFill>
          <xdr:spPr>
            <a:xfrm>
              <a:off x="9031607" y="3350895"/>
              <a:ext cx="1409700" cy="617289"/>
            </a:xfrm>
            <a:prstGeom prst="rect">
              <a:avLst/>
            </a:prstGeom>
          </xdr:spPr>
        </xdr:pic>
      </xdr:grpSp>
      <xdr:sp macro="" textlink="$O$95">
        <xdr:nvSpPr>
          <xdr:cNvPr id="38" name="TextBox 37">
            <a:extLst>
              <a:ext uri="{FF2B5EF4-FFF2-40B4-BE49-F238E27FC236}">
                <a16:creationId xmlns:a16="http://schemas.microsoft.com/office/drawing/2014/main" id="{6817744A-8CB2-9745-07D1-D65BB4E47C66}"/>
              </a:ext>
            </a:extLst>
          </xdr:cNvPr>
          <xdr:cNvSpPr txBox="1"/>
        </xdr:nvSpPr>
        <xdr:spPr>
          <a:xfrm>
            <a:off x="13334356" y="11879096"/>
            <a:ext cx="540261" cy="30353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5607AEDC-1164-411D-A09D-F16957D95E7E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20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E$95">
        <xdr:nvSpPr>
          <xdr:cNvPr id="39" name="TextBox 38">
            <a:extLst>
              <a:ext uri="{FF2B5EF4-FFF2-40B4-BE49-F238E27FC236}">
                <a16:creationId xmlns:a16="http://schemas.microsoft.com/office/drawing/2014/main" id="{599EC1B7-BBCA-7259-C08F-755082491C91}"/>
              </a:ext>
            </a:extLst>
          </xdr:cNvPr>
          <xdr:cNvSpPr txBox="1"/>
        </xdr:nvSpPr>
        <xdr:spPr>
          <a:xfrm rot="16200000">
            <a:off x="13243566" y="9852699"/>
            <a:ext cx="544249" cy="28291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5FEE6518-6052-4E99-B5E1-BCC92AD819EB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Ø10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BF_Used">
        <xdr:nvSpPr>
          <xdr:cNvPr id="65" name="TextBox 64">
            <a:extLst>
              <a:ext uri="{FF2B5EF4-FFF2-40B4-BE49-F238E27FC236}">
                <a16:creationId xmlns:a16="http://schemas.microsoft.com/office/drawing/2014/main" id="{3890882A-4E52-40FE-AAA4-EC48FE1740B7}"/>
              </a:ext>
            </a:extLst>
          </xdr:cNvPr>
          <xdr:cNvSpPr txBox="1"/>
        </xdr:nvSpPr>
        <xdr:spPr>
          <a:xfrm>
            <a:off x="14380845" y="8783955"/>
            <a:ext cx="1106805" cy="304167"/>
          </a:xfrm>
          <a:prstGeom prst="rect">
            <a:avLst/>
          </a:prstGeom>
          <a:solidFill>
            <a:schemeClr val="lt1"/>
          </a:solidFill>
          <a:ln w="38100" cmpd="sng">
            <a:solidFill>
              <a:srgbClr val="008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fld id="{DE0B119E-5308-4EC5-9C57-C0217B2F4B50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BF12</a:t>
            </a:fld>
            <a:endParaRPr lang="en-US" sz="1000" kern="1200"/>
          </a:p>
        </xdr:txBody>
      </xdr:sp>
    </xdr:grpSp>
    <xdr:clientData/>
  </xdr:twoCellAnchor>
  <xdr:twoCellAnchor>
    <xdr:from>
      <xdr:col>16</xdr:col>
      <xdr:colOff>457200</xdr:colOff>
      <xdr:row>20</xdr:row>
      <xdr:rowOff>24765</xdr:rowOff>
    </xdr:from>
    <xdr:to>
      <xdr:col>29</xdr:col>
      <xdr:colOff>511705</xdr:colOff>
      <xdr:row>45</xdr:row>
      <xdr:rowOff>29208</xdr:rowOff>
    </xdr:to>
    <xdr:grpSp>
      <xdr:nvGrpSpPr>
        <xdr:cNvPr id="72" name="Group 71">
          <a:extLst>
            <a:ext uri="{FF2B5EF4-FFF2-40B4-BE49-F238E27FC236}">
              <a16:creationId xmlns:a16="http://schemas.microsoft.com/office/drawing/2014/main" id="{048F6E72-06D8-781F-2FC1-DED873ED883A}"/>
            </a:ext>
          </a:extLst>
        </xdr:cNvPr>
        <xdr:cNvGrpSpPr/>
      </xdr:nvGrpSpPr>
      <xdr:grpSpPr>
        <a:xfrm>
          <a:off x="10153650" y="3640455"/>
          <a:ext cx="8383165" cy="4530723"/>
          <a:chOff x="10287000" y="3638550"/>
          <a:chExt cx="8379355" cy="4521198"/>
        </a:xfrm>
      </xdr:grpSpPr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5999156E-7516-5033-866F-492EFB6C2F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0321290" y="3638550"/>
            <a:ext cx="8345065" cy="4521198"/>
          </a:xfrm>
          <a:prstGeom prst="rect">
            <a:avLst/>
          </a:prstGeom>
        </xdr:spPr>
      </xdr:pic>
      <xdr:sp macro="" textlink="$F$95">
        <xdr:nvSpPr>
          <xdr:cNvPr id="26" name="TextBox 25">
            <a:extLst>
              <a:ext uri="{FF2B5EF4-FFF2-40B4-BE49-F238E27FC236}">
                <a16:creationId xmlns:a16="http://schemas.microsoft.com/office/drawing/2014/main" id="{3068C1D3-A6B6-F34C-23BC-F6582DE50596}"/>
              </a:ext>
            </a:extLst>
          </xdr:cNvPr>
          <xdr:cNvSpPr txBox="1"/>
        </xdr:nvSpPr>
        <xdr:spPr>
          <a:xfrm>
            <a:off x="13468350" y="7658304"/>
            <a:ext cx="520065" cy="29218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A8C8FA99-2EA3-4FF9-ABAB-4AC14EA8F1B0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60</a:t>
            </a:fld>
            <a:endParaRPr lang="en-US" sz="2000" b="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H$95">
        <xdr:nvSpPr>
          <xdr:cNvPr id="27" name="TextBox 26">
            <a:extLst>
              <a:ext uri="{FF2B5EF4-FFF2-40B4-BE49-F238E27FC236}">
                <a16:creationId xmlns:a16="http://schemas.microsoft.com/office/drawing/2014/main" id="{A2F7F3A5-1533-16B9-5D0F-F6F113FA9A69}"/>
              </a:ext>
            </a:extLst>
          </xdr:cNvPr>
          <xdr:cNvSpPr txBox="1"/>
        </xdr:nvSpPr>
        <xdr:spPr>
          <a:xfrm>
            <a:off x="13597890" y="3970473"/>
            <a:ext cx="506730" cy="26941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5E2C8FB0-3672-48AA-9C90-6630E922FDBB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35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G$95">
        <xdr:nvSpPr>
          <xdr:cNvPr id="28" name="TextBox 27">
            <a:extLst>
              <a:ext uri="{FF2B5EF4-FFF2-40B4-BE49-F238E27FC236}">
                <a16:creationId xmlns:a16="http://schemas.microsoft.com/office/drawing/2014/main" id="{E7424B9E-00E8-4E51-CDB8-45B3377B0EF5}"/>
              </a:ext>
            </a:extLst>
          </xdr:cNvPr>
          <xdr:cNvSpPr txBox="1"/>
        </xdr:nvSpPr>
        <xdr:spPr>
          <a:xfrm>
            <a:off x="13432155" y="7259930"/>
            <a:ext cx="520065" cy="27128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78A8ED9F-88F8-4679-BD15-86A8B657207C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46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M$95">
        <xdr:nvSpPr>
          <xdr:cNvPr id="29" name="TextBox 28">
            <a:extLst>
              <a:ext uri="{FF2B5EF4-FFF2-40B4-BE49-F238E27FC236}">
                <a16:creationId xmlns:a16="http://schemas.microsoft.com/office/drawing/2014/main" id="{BED79515-9B33-BFF4-EC14-A6921DE172A3}"/>
              </a:ext>
            </a:extLst>
          </xdr:cNvPr>
          <xdr:cNvSpPr txBox="1"/>
        </xdr:nvSpPr>
        <xdr:spPr>
          <a:xfrm rot="16200000">
            <a:off x="11293557" y="5997857"/>
            <a:ext cx="345274" cy="268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23315722-34C3-4ABD-AAA7-3BA5598B1FBD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25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N$95">
        <xdr:nvSpPr>
          <xdr:cNvPr id="30" name="TextBox 29">
            <a:extLst>
              <a:ext uri="{FF2B5EF4-FFF2-40B4-BE49-F238E27FC236}">
                <a16:creationId xmlns:a16="http://schemas.microsoft.com/office/drawing/2014/main" id="{107881D5-8D2A-5ACF-D1F7-DB1D5E4DE8AA}"/>
              </a:ext>
            </a:extLst>
          </xdr:cNvPr>
          <xdr:cNvSpPr txBox="1"/>
        </xdr:nvSpPr>
        <xdr:spPr>
          <a:xfrm rot="16200000">
            <a:off x="10201826" y="5600370"/>
            <a:ext cx="794427" cy="28651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171B2EB2-A8F0-46A1-A414-D12E25C8E6F0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43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K$95">
        <xdr:nvSpPr>
          <xdr:cNvPr id="31" name="TextBox 30">
            <a:extLst>
              <a:ext uri="{FF2B5EF4-FFF2-40B4-BE49-F238E27FC236}">
                <a16:creationId xmlns:a16="http://schemas.microsoft.com/office/drawing/2014/main" id="{BBF3DB56-B5E8-190C-2711-A38EEDF05FB1}"/>
              </a:ext>
            </a:extLst>
          </xdr:cNvPr>
          <xdr:cNvSpPr txBox="1"/>
        </xdr:nvSpPr>
        <xdr:spPr>
          <a:xfrm>
            <a:off x="14335125" y="6795128"/>
            <a:ext cx="361950" cy="3206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B6CBD0C9-A095-4517-AD67-2CEC8D1DD24E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30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U$95">
        <xdr:nvSpPr>
          <xdr:cNvPr id="32" name="TextBox 31">
            <a:extLst>
              <a:ext uri="{FF2B5EF4-FFF2-40B4-BE49-F238E27FC236}">
                <a16:creationId xmlns:a16="http://schemas.microsoft.com/office/drawing/2014/main" id="{75A4F353-9C0B-7ED3-0420-C408F68037F7}"/>
              </a:ext>
            </a:extLst>
          </xdr:cNvPr>
          <xdr:cNvSpPr txBox="1"/>
        </xdr:nvSpPr>
        <xdr:spPr>
          <a:xfrm rot="16200000">
            <a:off x="11623878" y="5869275"/>
            <a:ext cx="468541" cy="28670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1"/>
          <a:lstStyle/>
          <a:p>
            <a:pPr algn="ctr"/>
            <a:fld id="{34177285-859B-48DE-AA2D-EBF3071584A8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18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V$95">
        <xdr:nvSpPr>
          <xdr:cNvPr id="33" name="TextBox 32">
            <a:extLst>
              <a:ext uri="{FF2B5EF4-FFF2-40B4-BE49-F238E27FC236}">
                <a16:creationId xmlns:a16="http://schemas.microsoft.com/office/drawing/2014/main" id="{2F7A9A5C-012C-9E06-1CA0-17481178B806}"/>
              </a:ext>
            </a:extLst>
          </xdr:cNvPr>
          <xdr:cNvSpPr txBox="1"/>
        </xdr:nvSpPr>
        <xdr:spPr>
          <a:xfrm>
            <a:off x="16163926" y="6749679"/>
            <a:ext cx="971550" cy="29591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l"/>
            <a:fld id="{D2B68EE9-73E1-45FB-AE50-F7D9D90BF8F5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l"/>
              <a:t>4 - Ø5.5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L$95">
        <xdr:nvSpPr>
          <xdr:cNvPr id="34" name="TextBox 33">
            <a:extLst>
              <a:ext uri="{FF2B5EF4-FFF2-40B4-BE49-F238E27FC236}">
                <a16:creationId xmlns:a16="http://schemas.microsoft.com/office/drawing/2014/main" id="{2D060089-81DA-68C1-424E-5EE69A069A66}"/>
              </a:ext>
            </a:extLst>
          </xdr:cNvPr>
          <xdr:cNvSpPr txBox="1"/>
        </xdr:nvSpPr>
        <xdr:spPr>
          <a:xfrm rot="16200000">
            <a:off x="10727604" y="5716357"/>
            <a:ext cx="637080" cy="268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ctr"/>
            <a:fld id="{3C8CFB8D-07A9-49A9-99BE-A98C15C918E9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32.5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AL$95">
        <xdr:nvSpPr>
          <xdr:cNvPr id="35" name="TextBox 34">
            <a:extLst>
              <a:ext uri="{FF2B5EF4-FFF2-40B4-BE49-F238E27FC236}">
                <a16:creationId xmlns:a16="http://schemas.microsoft.com/office/drawing/2014/main" id="{07FE342B-8F71-0F84-3C8F-6894DCACE0CB}"/>
              </a:ext>
            </a:extLst>
          </xdr:cNvPr>
          <xdr:cNvSpPr txBox="1"/>
        </xdr:nvSpPr>
        <xdr:spPr>
          <a:xfrm>
            <a:off x="15342869" y="3718161"/>
            <a:ext cx="3248025" cy="76073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l"/>
            <a:fld id="{53454D1E-78EC-4683-9D1E-F54EEFDFA2B0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l"/>
              <a:t>2 - Ø6.6 drill through
Ø11 counterbore 1.5 deep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BF_Used">
        <xdr:nvSpPr>
          <xdr:cNvPr id="66" name="TextBox 65">
            <a:extLst>
              <a:ext uri="{FF2B5EF4-FFF2-40B4-BE49-F238E27FC236}">
                <a16:creationId xmlns:a16="http://schemas.microsoft.com/office/drawing/2014/main" id="{C582F627-8EEE-4AB3-B3C7-E9D33E076A91}"/>
              </a:ext>
            </a:extLst>
          </xdr:cNvPr>
          <xdr:cNvSpPr txBox="1"/>
        </xdr:nvSpPr>
        <xdr:spPr>
          <a:xfrm>
            <a:off x="10287000" y="3817620"/>
            <a:ext cx="1106805" cy="300357"/>
          </a:xfrm>
          <a:prstGeom prst="rect">
            <a:avLst/>
          </a:prstGeom>
          <a:solidFill>
            <a:schemeClr val="lt1"/>
          </a:solidFill>
          <a:ln w="38100" cmpd="sng">
            <a:solidFill>
              <a:srgbClr val="008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fld id="{DE0B119E-5308-4EC5-9C57-C0217B2F4B50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BF12</a:t>
            </a:fld>
            <a:endParaRPr lang="en-US" sz="1000" kern="1200"/>
          </a:p>
        </xdr:txBody>
      </xdr:sp>
    </xdr:grpSp>
    <xdr:clientData/>
  </xdr:twoCellAnchor>
  <xdr:twoCellAnchor>
    <xdr:from>
      <xdr:col>1</xdr:col>
      <xdr:colOff>601980</xdr:colOff>
      <xdr:row>47</xdr:row>
      <xdr:rowOff>177165</xdr:rowOff>
    </xdr:from>
    <xdr:to>
      <xdr:col>10</xdr:col>
      <xdr:colOff>28285</xdr:colOff>
      <xdr:row>77</xdr:row>
      <xdr:rowOff>36932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BC7E1AE3-8991-9A0E-E1D3-FBF6AC3B431D}"/>
            </a:ext>
          </a:extLst>
        </xdr:cNvPr>
        <xdr:cNvGrpSpPr/>
      </xdr:nvGrpSpPr>
      <xdr:grpSpPr>
        <a:xfrm>
          <a:off x="1162050" y="8679180"/>
          <a:ext cx="5131780" cy="5292827"/>
          <a:chOff x="998220" y="8705850"/>
          <a:chExt cx="5139400" cy="5289017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37EB4021-BEE6-93CE-3BDF-04F590328C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998220" y="8705850"/>
            <a:ext cx="5139400" cy="5289017"/>
          </a:xfrm>
          <a:prstGeom prst="rect">
            <a:avLst/>
          </a:prstGeom>
        </xdr:spPr>
      </xdr:pic>
      <xdr:sp macro="" textlink="$O$94">
        <xdr:nvSpPr>
          <xdr:cNvPr id="4" name="TextBox 3">
            <a:extLst>
              <a:ext uri="{FF2B5EF4-FFF2-40B4-BE49-F238E27FC236}">
                <a16:creationId xmlns:a16="http://schemas.microsoft.com/office/drawing/2014/main" id="{DA75B3B5-6764-17D9-0918-9C58193A0A90}"/>
              </a:ext>
            </a:extLst>
          </xdr:cNvPr>
          <xdr:cNvSpPr txBox="1"/>
        </xdr:nvSpPr>
        <xdr:spPr>
          <a:xfrm>
            <a:off x="3589426" y="13307616"/>
            <a:ext cx="504445" cy="2876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59BD1A2B-48CA-4716-91B7-AC025F6B12C7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25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J$94">
        <xdr:nvSpPr>
          <xdr:cNvPr id="5" name="TextBox 4">
            <a:extLst>
              <a:ext uri="{FF2B5EF4-FFF2-40B4-BE49-F238E27FC236}">
                <a16:creationId xmlns:a16="http://schemas.microsoft.com/office/drawing/2014/main" id="{8E36A3B2-5B71-5DCA-04C9-48E686010F7B}"/>
              </a:ext>
            </a:extLst>
          </xdr:cNvPr>
          <xdr:cNvSpPr txBox="1"/>
        </xdr:nvSpPr>
        <xdr:spPr>
          <a:xfrm>
            <a:off x="4210722" y="12888516"/>
            <a:ext cx="269244" cy="27431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46D5F284-DAB0-45DF-BE46-0AC87D8D6C15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6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Q$94">
        <xdr:nvSpPr>
          <xdr:cNvPr id="6" name="TextBox 5">
            <a:extLst>
              <a:ext uri="{FF2B5EF4-FFF2-40B4-BE49-F238E27FC236}">
                <a16:creationId xmlns:a16="http://schemas.microsoft.com/office/drawing/2014/main" id="{D4582C54-B1DE-BFF7-937F-1731FE281035}"/>
              </a:ext>
            </a:extLst>
          </xdr:cNvPr>
          <xdr:cNvSpPr txBox="1"/>
        </xdr:nvSpPr>
        <xdr:spPr>
          <a:xfrm>
            <a:off x="3296760" y="9178290"/>
            <a:ext cx="371194" cy="29146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8CE859B1-15E9-4AA5-BC7F-6F9EEE18307A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29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I$94">
        <xdr:nvSpPr>
          <xdr:cNvPr id="7" name="TextBox 6">
            <a:extLst>
              <a:ext uri="{FF2B5EF4-FFF2-40B4-BE49-F238E27FC236}">
                <a16:creationId xmlns:a16="http://schemas.microsoft.com/office/drawing/2014/main" id="{B3F232A1-E076-4374-25F9-95C72AFA0AC1}"/>
              </a:ext>
            </a:extLst>
          </xdr:cNvPr>
          <xdr:cNvSpPr txBox="1"/>
        </xdr:nvSpPr>
        <xdr:spPr>
          <a:xfrm>
            <a:off x="3627973" y="12902565"/>
            <a:ext cx="355967" cy="26098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07B8C590-F504-47CA-914D-D7E26C142B23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13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P$94">
        <xdr:nvSpPr>
          <xdr:cNvPr id="8" name="TextBox 7">
            <a:extLst>
              <a:ext uri="{FF2B5EF4-FFF2-40B4-BE49-F238E27FC236}">
                <a16:creationId xmlns:a16="http://schemas.microsoft.com/office/drawing/2014/main" id="{9EEBFA7B-6402-2F03-80E4-5D38A4DE1B17}"/>
              </a:ext>
            </a:extLst>
          </xdr:cNvPr>
          <xdr:cNvSpPr txBox="1"/>
        </xdr:nvSpPr>
        <xdr:spPr>
          <a:xfrm>
            <a:off x="2839538" y="13270230"/>
            <a:ext cx="227208" cy="32384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B500EE81-CE7E-46EC-A1DA-D8106B5D4274}" type="TxLink">
              <a:rPr lang="en-US" sz="16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5</a:t>
            </a:fld>
            <a:endParaRPr lang="en-US" sz="16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$E$109">
        <xdr:nvSpPr>
          <xdr:cNvPr id="9" name="TextBox 8">
            <a:extLst>
              <a:ext uri="{FF2B5EF4-FFF2-40B4-BE49-F238E27FC236}">
                <a16:creationId xmlns:a16="http://schemas.microsoft.com/office/drawing/2014/main" id="{AE1DDD4C-6BE3-FF39-AFA9-B3135CDBFFDB}"/>
              </a:ext>
            </a:extLst>
          </xdr:cNvPr>
          <xdr:cNvSpPr txBox="1"/>
        </xdr:nvSpPr>
        <xdr:spPr>
          <a:xfrm>
            <a:off x="4867201" y="9178290"/>
            <a:ext cx="540635" cy="27241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1949C5AE-95D1-4440-8CB2-93D60CEF16A9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15</a:t>
            </a:fld>
            <a:endParaRPr lang="en-US" sz="20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BK_Used">
        <xdr:nvSpPr>
          <xdr:cNvPr id="63" name="TextBox 62">
            <a:extLst>
              <a:ext uri="{FF2B5EF4-FFF2-40B4-BE49-F238E27FC236}">
                <a16:creationId xmlns:a16="http://schemas.microsoft.com/office/drawing/2014/main" id="{37838CB1-0457-4574-948B-FA1A2AB680DC}"/>
              </a:ext>
            </a:extLst>
          </xdr:cNvPr>
          <xdr:cNvSpPr txBox="1"/>
        </xdr:nvSpPr>
        <xdr:spPr>
          <a:xfrm>
            <a:off x="1264920" y="9001125"/>
            <a:ext cx="1127760" cy="287022"/>
          </a:xfrm>
          <a:prstGeom prst="rect">
            <a:avLst/>
          </a:prstGeom>
          <a:solidFill>
            <a:schemeClr val="lt1"/>
          </a:solidFill>
          <a:ln w="38100" cmpd="sng">
            <a:solidFill>
              <a:srgbClr val="008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fld id="{6BF018AE-A313-4FA1-883D-B9193055904C}" type="TxLink">
              <a:rPr lang="en-US" sz="20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BK12</a:t>
            </a:fld>
            <a:endParaRPr lang="en-US" sz="1000" kern="1200"/>
          </a:p>
        </xdr:txBody>
      </xdr:sp>
      <xdr:sp macro="" textlink="$AA$94">
        <xdr:nvSpPr>
          <xdr:cNvPr id="68" name="TextBox 67">
            <a:extLst>
              <a:ext uri="{FF2B5EF4-FFF2-40B4-BE49-F238E27FC236}">
                <a16:creationId xmlns:a16="http://schemas.microsoft.com/office/drawing/2014/main" id="{59A944EE-67A5-427C-B52A-8D97D400841C}"/>
              </a:ext>
            </a:extLst>
          </xdr:cNvPr>
          <xdr:cNvSpPr txBox="1"/>
        </xdr:nvSpPr>
        <xdr:spPr>
          <a:xfrm rot="16200000">
            <a:off x="3389825" y="11217715"/>
            <a:ext cx="537036" cy="30247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fld id="{7B9D9F25-C7DB-48A8-9D80-791AB5CB3420}" type="TxLink">
              <a:rPr lang="en-US" sz="1600" b="0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Ø12</a:t>
            </a:fld>
            <a:endParaRPr lang="en-US" sz="800" kern="1200"/>
          </a:p>
        </xdr:txBody>
      </xdr:sp>
    </xdr:grp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9">
  <rv s="0">
    <v>0</v>
    <v>4</v>
  </rv>
  <rv s="0">
    <v>1</v>
    <v>4</v>
  </rv>
  <rv s="0">
    <v>1</v>
    <v>5</v>
  </rv>
  <rv s="0">
    <v>0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1">
    <v>8</v>
    <v>5</v>
    <v>BF_side</v>
  </rv>
  <rv s="1">
    <v>9</v>
    <v>5</v>
    <v>BF_top</v>
  </rv>
  <rv s="1">
    <v>10</v>
    <v>5</v>
    <v>BK_top</v>
  </rv>
  <rv s="1">
    <v>11</v>
    <v>5</v>
    <v>BK_side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546E205-F483-48D0-B474-BFDC0B520ABB}" name="SideNut" displayName="SideNut" ref="K4:N10" totalsRowShown="0">
  <autoFilter ref="K4:N10" xr:uid="{9546E205-F483-48D0-B474-BFDC0B520ABB}"/>
  <tableColumns count="4">
    <tableColumn id="1" xr3:uid="{36593ED1-2068-400F-8097-F44F6D04F6D9}" name="Nut Type"/>
    <tableColumn id="2" xr3:uid="{84386663-42D1-4DFB-BA4B-9CDEBB2D7082}" name="Min size"/>
    <tableColumn id="3" xr3:uid="{14D577E0-AA03-4D59-8D7B-76CAA2BF889E}" name="Max Size"/>
    <tableColumn id="4" xr3:uid="{F5AF80FD-F2B3-4C39-951C-3391E84FA311}" name="Dwg"/>
  </tableColumns>
  <tableStyleInfo name="TableStyleMedium1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AA5BE2C-34F0-42F3-863E-A2C63B05C7FE}" name="ScrewDwg" displayName="ScrewDwg" ref="B4:G40" totalsRowShown="0">
  <autoFilter ref="B4:G40" xr:uid="{6D044786-6C45-466F-A51E-7DDB4091CB3A}"/>
  <sortState xmlns:xlrd2="http://schemas.microsoft.com/office/spreadsheetml/2017/richdata2" ref="B15:G27">
    <sortCondition ref="D4:D40"/>
  </sortState>
  <tableColumns count="6">
    <tableColumn id="1" xr3:uid="{D851B47C-60DE-47F6-A3BC-41FFA9AA3BD6}" name="index"/>
    <tableColumn id="2" xr3:uid="{E340FA3D-7ADC-45CF-A722-584F35B358BF}" name="Nut Type"/>
    <tableColumn id="3" xr3:uid="{BAF1D925-EEA1-4CE8-A9A4-73B1EA56F7F3}" name="End 1"/>
    <tableColumn id="4" xr3:uid="{CCC940E1-D77F-49B2-9164-63F07F20F191}" name="End 2"/>
    <tableColumn id="5" xr3:uid="{8F6FD485-7046-4751-88E2-9994B5BB67F5}" name="Blocks"/>
    <tableColumn id="6" xr3:uid="{33FE92D1-D69E-42EA-90BE-C7F551E4B048}" name="Dwg"/>
  </tableColumns>
  <tableStyleInfo name="TableStyleMedium1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E22D26A-5A94-4D77-9C24-BFAE8E3797D3}" name="BlkDwg" displayName="BlkDwg" ref="Q4:R6" totalsRowShown="0">
  <autoFilter ref="Q4:R6" xr:uid="{DE22D26A-5A94-4D77-9C24-BFAE8E3797D3}"/>
  <tableColumns count="2">
    <tableColumn id="1" xr3:uid="{D5381BDE-28BA-439E-A45A-669656D16AC3}" name="End"/>
    <tableColumn id="2" xr3:uid="{6E1C65CC-198C-44AD-AA25-EBFFD76B06AF}" name="Dwg"/>
  </tableColumns>
  <tableStyleInfo name="TableStyleMedium1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ED0F557-9467-4C37-9184-7F525F229DFE}" name="Nut_Data" displayName="Nut_Data" ref="W2:BP51" totalsRowShown="0">
  <autoFilter ref="W2:BP51" xr:uid="{1ED0F557-9467-4C37-9184-7F525F229DFE}"/>
  <tableColumns count="46">
    <tableColumn id="2" xr3:uid="{6EC9088A-334B-49AF-870C-F1BDADC2F758}" name="Model" dataDxfId="29">
      <calculatedColumnFormula>Nut_Data[[#This Row],[Series]]&amp;Nut_Data[[#This Row],[d (mm)]]&amp;Nut_Data[[#This Row],[Lead (mm)]]&amp;"-"&amp;Nut_Data[[#This Row],[starts]]</calculatedColumnFormula>
    </tableColumn>
    <tableColumn id="1" xr3:uid="{BF09E08D-D7D9-4B58-926C-1B10958A829E}" name="Series"/>
    <tableColumn id="37" xr3:uid="{4132C9C3-8DEF-45E7-BE73-5E4BACE641DC}" name="Series Desc"/>
    <tableColumn id="3" xr3:uid="{A78C9808-DA06-41EF-B0E4-B43CB49205F0}" name="d (mm)" dataDxfId="28"/>
    <tableColumn id="39" xr3:uid="{815CD360-1BC4-470F-8FFA-380F812F46C8}" name="d (num)" dataDxfId="27"/>
    <tableColumn id="4" xr3:uid="{0AAFEE25-F014-4F90-8E39-684599B84E6E}" name="Lead (mm)" dataDxfId="26"/>
    <tableColumn id="40" xr3:uid="{29D4F859-8D3F-4DA0-8B9B-D771F898CC59}" name="Lead (num)" dataDxfId="25"/>
    <tableColumn id="5" xr3:uid="{B3A617E9-AD20-4372-A40E-6FC1151D346D}" name="starts" dataDxfId="24"/>
    <tableColumn id="38" xr3:uid="{952FB164-3F75-4AC1-B34A-9280637EDBCE}" name="Left"/>
    <tableColumn id="22" xr3:uid="{78835FD9-7427-4403-B645-D1EABA3DAE67}" name="Max Len (mm)" dataDxfId="23"/>
    <tableColumn id="41" xr3:uid="{F9BC319D-A400-481B-96FC-1BB2701A4288}" name="Backlash"/>
    <tableColumn id="6" xr3:uid="{090A3316-284E-4D79-B5E8-B8C48CD1009F}" name="D2" dataDxfId="22"/>
    <tableColumn id="7" xr3:uid="{19458F1E-4D5B-4B06-87D5-E788DB0858BD}" name="A" dataDxfId="21"/>
    <tableColumn id="21" xr3:uid="{C8482571-CB92-40B1-8618-3C6B7FC40AD7}" name="E" dataDxfId="20"/>
    <tableColumn id="8" xr3:uid="{B2A1351C-1305-4D1A-8151-E9FAAA3D0F88}" name="B" dataDxfId="19"/>
    <tableColumn id="9" xr3:uid="{3AE75FC8-AE9E-4AF1-A3CC-95C4F8488856}" name="L" dataDxfId="18"/>
    <tableColumn id="10" xr3:uid="{0432708F-3F0C-4D9A-BC78-3F68BAB18AFF}" name="W" dataDxfId="17"/>
    <tableColumn id="11" xr3:uid="{7D4B970F-7435-4C20-8018-2736FC341FD1}" name="X" dataDxfId="16"/>
    <tableColumn id="42" xr3:uid="{8EC46D61-8B4B-416B-A8CA-8C9984AAA949}" name="X_qty"/>
    <tableColumn id="44" xr3:uid="{E672ED5D-5B92-4EBB-8196-B94A125B3675}" name="X_ang"/>
    <tableColumn id="12" xr3:uid="{4890F8FD-F5AE-43D4-BBCC-05253C51BC9D}" name="H" dataDxfId="15"/>
    <tableColumn id="13" xr3:uid="{DA5F295E-2A4D-4301-B774-6A86A0FAACA2}" name="Q"/>
    <tableColumn id="43" xr3:uid="{FD5CB702-FB78-4215-8309-375FCDD1A8E3}" name="Q_ang"/>
    <tableColumn id="14" xr3:uid="{82F54B96-35DC-416F-9F4B-A2EA610506A7}" name="Cdyn"/>
    <tableColumn id="15" xr3:uid="{9369B6FD-A017-4C95-B110-68BDB8B59967}" name="C0"/>
    <tableColumn id="46" xr3:uid="{368AEF15-C0F9-4D5D-ADA2-752925B03E6E}" name="Cdyn N" dataDxfId="14"/>
    <tableColumn id="45" xr3:uid="{DF84CFF1-C95F-4566-BFAF-BF8AEF3C9599}" name="C0 N" dataDxfId="13"/>
    <tableColumn id="16" xr3:uid="{C67142E9-AD68-4B15-A805-BD135BACDFF5}" name="BK"/>
    <tableColumn id="29" xr3:uid="{3A26D5CC-B288-497B-BBFB-4522DCEF3321}" name="ØB(BK)"/>
    <tableColumn id="30" xr3:uid="{DC8E386F-E8E1-405A-A54E-47AFBD80D620}" name="ØD(BK)"/>
    <tableColumn id="24" xr3:uid="{5823084C-109C-4667-B468-39FBFC88CD91}" name="E(BK)"/>
    <tableColumn id="23" xr3:uid="{4FA6DB0C-8CD0-4CF4-B799-9E375F342103}" name="F(BK)"/>
    <tableColumn id="32" xr3:uid="{1CC640CA-C8E8-44F8-8945-489AD83355E1}" name="M(BK)"/>
    <tableColumn id="31" xr3:uid="{B3E23183-B985-4037-8D61-A331601EF9B5}" name="S(BK)"/>
    <tableColumn id="17" xr3:uid="{6F81CCF8-4B8E-444B-A0FC-17E47133D842}" name="BF" dataDxfId="12"/>
    <tableColumn id="34" xr3:uid="{330298CA-CE09-46E0-B356-EA87AF0E7A70}" name="ØB(BF)" dataDxfId="11"/>
    <tableColumn id="33" xr3:uid="{D9E636A6-33A4-4F7F-9A0C-038AEC076157}" name="ØD(BF)"/>
    <tableColumn id="25" xr3:uid="{CC229AEA-B829-4426-9DB9-FF0538F6C1E6}" name="E(BF)"/>
    <tableColumn id="36" xr3:uid="{10087D65-85D4-4EC4-8136-C564912851D3}" name="F(BF)"/>
    <tableColumn id="35" xr3:uid="{E8E1EB35-A883-4B70-91C6-EF6EB930B22E}" name="G(BF)"/>
    <tableColumn id="18" xr3:uid="{2D1CAA2C-5DD5-4249-B61E-93FABC76F4C1}" name="FK" dataDxfId="10"/>
    <tableColumn id="27" xr3:uid="{EB1E33A0-5AEC-4BED-B38A-F6239026E199}" name="E(FK)"/>
    <tableColumn id="26" xr3:uid="{E69EEAFB-3F72-4746-A402-D520D6B418A5}" name="F(FX)"/>
    <tableColumn id="19" xr3:uid="{1B239FA7-F5A3-4B2E-94AC-AF85ED0A259B}" name="FF" dataDxfId="9"/>
    <tableColumn id="28" xr3:uid="{18472907-F7F5-484D-B3B0-B1D86BC9ED9E}" name="E(FF)"/>
    <tableColumn id="20" xr3:uid="{2A107D85-50F0-4C62-94EA-C3AFD9F847D1}" name="XX"/>
  </tableColumns>
  <tableStyleInfo name="TableStyleMedium15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FF88E67-1E12-4373-9E9F-D876BA26B04A}" name="BLK_DATA" displayName="BLK_DATA" ref="A97:AK115" totalsRowShown="0">
  <autoFilter ref="A97:AK115" xr:uid="{1FF88E67-1E12-4373-9E9F-D876BA26B04A}"/>
  <tableColumns count="37">
    <tableColumn id="1" xr3:uid="{0B10C1EF-3462-437B-8893-133D717639DA}" name="Model"/>
    <tableColumn id="2" xr3:uid="{1955EE2E-392D-4A27-8B28-AB07F6778472}" name="P/N"/>
    <tableColumn id="3" xr3:uid="{89C6479F-6141-49C3-8D8A-D20C45ECF559}" name="Screw Ø"/>
    <tableColumn id="4" xr3:uid="{210568D3-16EC-48BA-8C31-82D1431E356F}" name="Screw Lead"/>
    <tableColumn id="5" xr3:uid="{7210CC4B-5A48-4E34-B795-3D81A16DCC81}" name="BLK_ØD1"/>
    <tableColumn id="6" xr3:uid="{82516BCD-C4FD-4536-886D-B4B2FAC74055}" name="BLK_A"/>
    <tableColumn id="7" xr3:uid="{CAC90CB8-ABB7-457B-AFAD-24ECDED84A4A}" name="BLK_B"/>
    <tableColumn id="8" xr3:uid="{8A3C670F-2EC3-4C79-B637-F82983444C3D}" name="BLK_C"/>
    <tableColumn id="9" xr3:uid="{4A449C7F-E59D-446B-807B-2B89AA54A35B}" name="BLK_C1"/>
    <tableColumn id="10" xr3:uid="{820C1240-23DF-437D-9DDD-72B6C90292A6}" name="BLK_C2"/>
    <tableColumn id="11" xr3:uid="{20064D9E-F0D0-4207-AAB0-C8C645DDBCA6}" name="BLK_E"/>
    <tableColumn id="12" xr3:uid="{3470F5EB-0980-48A5-8FC2-3DE72081D652}" name="BLK_H1"/>
    <tableColumn id="13" xr3:uid="{1721C998-0E49-4975-B77E-967C7975DC21}" name="BLK_h"/>
    <tableColumn id="14" xr3:uid="{007296A8-50C4-405A-9959-A7E4868A0A08}" name="BLK_H2"/>
    <tableColumn id="15" xr3:uid="{E5DC3D28-69E2-4C42-AEFF-C2D7F76A2E6D}" name="BLK_L"/>
    <tableColumn id="16" xr3:uid="{AE75AC09-293B-4FC6-BB6E-159E4575153D}" name="BLK_L1"/>
    <tableColumn id="17" xr3:uid="{875B8A5D-C739-4496-BB72-3A7328177F99}" name="BLK_L2"/>
    <tableColumn id="18" xr3:uid="{58A1B8E4-3B08-4161-9545-83C824B63D77}" name="BLK_L3"/>
    <tableColumn id="19" xr3:uid="{044A1E80-A5FF-4673-90E3-7B790235C607}" name="BLK_T"/>
    <tableColumn id="20" xr3:uid="{253AFB8A-B2D6-4202-8DB6-50727F1609A3}" name="BLK_M"/>
    <tableColumn id="21" xr3:uid="{29AD8B8C-1FB7-47C1-9F5A-1372D3437B35}" name="BLK_N"/>
    <tableColumn id="22" xr3:uid="{74C3BF22-EF9F-41B4-989A-2D8BEB08B58A}" name="BLK_ØP"/>
    <tableColumn id="23" xr3:uid="{AAF9DD3C-DC01-455A-84AC-37B81AE9B94B}" name="BLK_ØX"/>
    <tableColumn id="24" xr3:uid="{04A35840-06D3-4FA6-85FD-E6D420C64D09}" name="BLK_ØY"/>
    <tableColumn id="25" xr3:uid="{62B00EA5-031F-4418-BA28-5A2227619F92}" name="BLK_Z"/>
    <tableColumn id="26" xr3:uid="{54935E31-6CDB-4AE9-AB6F-E3E52B003A8B}" name="BLK_C-ring"/>
    <tableColumn id="27" xr3:uid="{716DA74B-5888-44B2-83BD-F0F9BCF6E713}" name="Screw_ØD"/>
    <tableColumn id="28" xr3:uid="{6B87FD41-E362-4469-AA83-FCA4AB4E42B5}" name="Screw_ØB"/>
    <tableColumn id="29" xr3:uid="{71EB1876-C9BE-498C-8326-015088D04A98}" name="Screw_E"/>
    <tableColumn id="30" xr3:uid="{8DAF1C23-A9B4-49C1-8204-35E1495545FF}" name="Screw_F"/>
    <tableColumn id="31" xr3:uid="{6B8DCFEC-F9DC-4914-8F55-808B45A1F101}" name="Screw_G"/>
    <tableColumn id="32" xr3:uid="{E3E132FF-2AFE-4D67-AC6D-381D3AFD47EB}" name="Screw_Gd"/>
    <tableColumn id="33" xr3:uid="{FB6CD794-D8B6-4A00-BB3F-374BB9C48024}" name="Screw_F-G"/>
    <tableColumn id="34" xr3:uid="{E4310AAD-3CB8-4E65-A3D4-D75EBE9BD418}" name="Screw_M"/>
    <tableColumn id="35" xr3:uid="{E20B9068-71E8-4C21-AC87-AA53A6C043A9}" name="Screw_S"/>
    <tableColumn id="36" xr3:uid="{8CD31215-0CDE-4D52-86E9-1B6CF5D75947}" name="Screw_Mach Len"/>
    <tableColumn id="37" xr3:uid="{8BD62778-65D9-49FA-B491-A48861BC6D31}" name="Screw_Thread Len in BF"/>
  </tableColumns>
  <tableStyleInfo name="TableStyleMedium15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41119E2-D82C-4C29-9242-A15238943290}" name="ScrewCAD" displayName="ScrewCAD" ref="A1:C47" totalsRowShown="0">
  <autoFilter ref="A1:C47" xr:uid="{B41119E2-D82C-4C29-9242-A15238943290}"/>
  <tableColumns count="3">
    <tableColumn id="1" xr3:uid="{36DE3920-249E-4C30-9282-DE77C1F1FBEA}" name="Name w/o ext"/>
    <tableColumn id="2" xr3:uid="{B92328A7-F4EC-4902-8D67-752F4A182119}" name="Name"/>
    <tableColumn id="3" xr3:uid="{64DC337F-F683-47CC-A52A-7486685AD4F3}" name="Extension"/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A9F6A-8BC5-4C44-BBAE-41BBCA50953B}">
  <dimension ref="B1:AU137"/>
  <sheetViews>
    <sheetView tabSelected="1" zoomScaleNormal="100" zoomScaleSheetLayoutView="100" workbookViewId="0">
      <selection activeCell="C7" sqref="C7"/>
    </sheetView>
  </sheetViews>
  <sheetFormatPr defaultRowHeight="14.4" x14ac:dyDescent="0.3"/>
  <cols>
    <col min="1" max="1" width="8.88671875" style="2"/>
    <col min="2" max="2" width="21.109375" style="2" bestFit="1" customWidth="1"/>
    <col min="3" max="3" width="21.109375" style="5" customWidth="1"/>
    <col min="4" max="4" width="15.21875" style="6" customWidth="1"/>
    <col min="5" max="5" width="15.5546875" style="6" customWidth="1"/>
    <col min="6" max="6" width="16.21875" style="6" customWidth="1"/>
    <col min="7" max="7" width="12.6640625" style="6" customWidth="1"/>
    <col min="8" max="8" width="11" style="6" bestFit="1" customWidth="1"/>
    <col min="9" max="9" width="11" style="7" bestFit="1" customWidth="1"/>
    <col min="10" max="10" width="13.21875" style="7" bestFit="1" customWidth="1"/>
    <col min="11" max="11" width="20.44140625" style="7" bestFit="1" customWidth="1"/>
    <col min="12" max="12" width="20.44140625" style="7" customWidth="1"/>
    <col min="13" max="13" width="13.21875" style="7" customWidth="1"/>
    <col min="14" max="14" width="20.44140625" style="7" customWidth="1"/>
    <col min="15" max="25" width="8.88671875" style="2" customWidth="1"/>
    <col min="26" max="26" width="8.88671875" style="2"/>
    <col min="27" max="27" width="5.6640625" style="2" customWidth="1"/>
    <col min="28" max="28" width="22.33203125" style="2" bestFit="1" customWidth="1"/>
    <col min="29" max="29" width="16.21875" style="2" bestFit="1" customWidth="1"/>
    <col min="30" max="30" width="8.88671875" style="2" customWidth="1"/>
    <col min="31" max="32" width="8.88671875" style="2"/>
    <col min="33" max="33" width="14.88671875" style="2" customWidth="1"/>
    <col min="34" max="34" width="8.88671875" style="2"/>
    <col min="35" max="35" width="8.88671875" style="2" customWidth="1"/>
    <col min="36" max="41" width="8.88671875" style="2"/>
    <col min="42" max="42" width="5.21875" style="2" customWidth="1"/>
    <col min="43" max="43" width="6.5546875" style="2" customWidth="1"/>
    <col min="44" max="47" width="8.88671875" style="2"/>
    <col min="48" max="48" width="5.5546875" style="2" customWidth="1"/>
    <col min="49" max="16384" width="8.88671875" style="2"/>
  </cols>
  <sheetData>
    <row r="1" spans="2:14" x14ac:dyDescent="0.3">
      <c r="B1" s="5"/>
      <c r="C1" s="6"/>
      <c r="H1" s="7"/>
      <c r="N1" s="2"/>
    </row>
    <row r="2" spans="2:14" x14ac:dyDescent="0.3">
      <c r="B2" s="5" t="s">
        <v>137</v>
      </c>
      <c r="C2" s="6" t="str">
        <f>C7&amp;"-"&amp;E25&amp;F25&amp;IF(C10="L","L","")&amp;"-"&amp;TEXT(C13,"0000")&amp;"-"&amp;C11&amp;"/"&amp;C12&amp;IF((C14="No")+(C11="XX")*(C12="XX"),"MIN","ASM")</f>
        <v>F2RFU-1605-0750-BK12/BF12ASM</v>
      </c>
      <c r="E2" s="6" t="str">
        <f>IF((LEFT(H25,2)="BK")+(LEFT(H25,2)="FK"),"Flange faces drive end. ",IF((LEFT(I25,2)="BK")+(LEFT(I25,2)="FK"),"Flange faces away from drive end. ",""))&amp;IF((C11="CUST")+(C12="CUST"),"This is a generic model code and will be replaced by a special part number.","")</f>
        <v xml:space="preserve">Flange faces drive end. </v>
      </c>
      <c r="H2" s="7"/>
      <c r="N2" s="2"/>
    </row>
    <row r="3" spans="2:14" x14ac:dyDescent="0.3">
      <c r="B3" s="5" t="s">
        <v>371</v>
      </c>
      <c r="C3" s="8" t="str" cm="1">
        <f t="array" ref="C3">_xlfn._xlws.FILTER(ScrewCAD[[#All],[Name]],ScrewCAD[[#All],[Name w/o ext]]=C7&amp;"-"&amp;TEXT(C8,"00")&amp;TEXT(C9,"00")&amp;"-0750-"&amp;C11&amp;"-"&amp;C12&amp;"ASM","Contact Factory")</f>
        <v>F2RFU-1605-0750-BK12-BF12ASM.step</v>
      </c>
      <c r="D3" s="8"/>
      <c r="E3" s="6" t="str">
        <f>IF((C13=750)*(C14="Yes"),"","CAD file is a generic file with 750mm OAL and end supports. ")&amp;IF(C10="L","LH and RH models are dimensionally the same.","")</f>
        <v/>
      </c>
      <c r="H3" s="7"/>
      <c r="N3" s="2"/>
    </row>
    <row r="4" spans="2:14" ht="15" thickBot="1" x14ac:dyDescent="0.35">
      <c r="B4" s="5"/>
      <c r="C4" s="6"/>
      <c r="H4" s="7"/>
      <c r="N4" s="2"/>
    </row>
    <row r="5" spans="2:14" x14ac:dyDescent="0.3">
      <c r="B5" s="2" t="s">
        <v>437</v>
      </c>
      <c r="G5" s="9"/>
      <c r="H5" s="10"/>
      <c r="I5" s="10"/>
      <c r="J5" s="10"/>
      <c r="K5" s="11"/>
    </row>
    <row r="6" spans="2:14" ht="15" thickBot="1" x14ac:dyDescent="0.35">
      <c r="B6" s="5"/>
      <c r="C6" s="6"/>
      <c r="G6" s="12"/>
      <c r="H6" s="7"/>
      <c r="K6" s="13"/>
    </row>
    <row r="7" spans="2:14" x14ac:dyDescent="0.3">
      <c r="B7" s="14" t="s">
        <v>1</v>
      </c>
      <c r="C7" s="57" t="s">
        <v>6</v>
      </c>
      <c r="D7" s="3" t="str">
        <f>" – "&amp;C25</f>
        <v xml:space="preserve"> – Flange Unit</v>
      </c>
      <c r="E7" s="15"/>
      <c r="F7" s="15"/>
      <c r="G7" s="16"/>
      <c r="H7" s="17"/>
      <c r="I7" s="17"/>
      <c r="J7" s="17"/>
      <c r="K7" s="18"/>
    </row>
    <row r="8" spans="2:14" x14ac:dyDescent="0.3">
      <c r="B8" s="19" t="s">
        <v>139</v>
      </c>
      <c r="C8" s="58">
        <v>16</v>
      </c>
      <c r="D8" s="20" t="str">
        <f>IF((ISERROR(J38))+(ISERROR(J35)),"Confirm screw ends.","")</f>
        <v/>
      </c>
      <c r="E8" s="21"/>
      <c r="F8" s="21"/>
      <c r="G8" s="21"/>
      <c r="H8" s="22"/>
      <c r="I8" s="22"/>
      <c r="J8" s="22"/>
      <c r="K8" s="23"/>
    </row>
    <row r="9" spans="2:14" x14ac:dyDescent="0.3">
      <c r="B9" s="19" t="s">
        <v>140</v>
      </c>
      <c r="C9" s="58">
        <v>5</v>
      </c>
      <c r="D9" s="20" t="str">
        <f>IF(F25="Error","Change nut type or lead.","")</f>
        <v/>
      </c>
      <c r="E9" s="21"/>
      <c r="F9" s="21"/>
      <c r="G9" s="21"/>
      <c r="H9" s="22"/>
      <c r="I9" s="22"/>
      <c r="J9" s="22"/>
      <c r="K9" s="23"/>
    </row>
    <row r="10" spans="2:14" x14ac:dyDescent="0.3">
      <c r="B10" s="19" t="s">
        <v>375</v>
      </c>
      <c r="C10" s="58" t="s">
        <v>377</v>
      </c>
      <c r="D10" s="24" t="str">
        <f>IF((C10="L")*(G28=""),"LH Thread not an option",IF(C10=""," – RH Thread Rotation"," – "&amp;C10&amp;"H Thread Rotation"))</f>
        <v xml:space="preserve"> – RH Thread Rotation</v>
      </c>
      <c r="E10" s="21"/>
      <c r="F10" s="21"/>
      <c r="G10" s="21"/>
      <c r="H10" s="22"/>
      <c r="I10" s="22"/>
      <c r="J10" s="22"/>
      <c r="K10" s="23"/>
    </row>
    <row r="11" spans="2:14" x14ac:dyDescent="0.3">
      <c r="B11" s="19" t="s">
        <v>280</v>
      </c>
      <c r="C11" s="59" t="s">
        <v>111</v>
      </c>
      <c r="D11" s="24" t="str">
        <f>IF(LEFT(C11,1)="B"," – Base Mount ",IF(LEFT(C11,1)="F","Flange Mount ",""))&amp;IF(MID(C11,2,1)="K","Fixed Support",IF(MID(C11,2,1)="F","Float Support",IF(C11="CUST"," – Custom end, drawing required","")))</f>
        <v xml:space="preserve"> – Base Mount Fixed Support</v>
      </c>
      <c r="E11" s="21"/>
      <c r="F11" s="21"/>
      <c r="G11" s="21"/>
      <c r="H11" s="22"/>
      <c r="I11" s="22"/>
      <c r="J11" s="22"/>
      <c r="K11" s="23"/>
    </row>
    <row r="12" spans="2:14" x14ac:dyDescent="0.3">
      <c r="B12" s="19" t="s">
        <v>281</v>
      </c>
      <c r="C12" s="59" t="s">
        <v>117</v>
      </c>
      <c r="D12" s="24" t="str">
        <f>IF(LEFT(C12,1)="B"," – Base Mount ",IF(LEFT(C12,1)="F","Flange Mount ",""))&amp;IF(MID(C12,2,1)="K","Fixed Support",IF(MID(C12,2,1)="F","Float Support",IF(C12="CUST"," – Custom end, drawing required","")))</f>
        <v xml:space="preserve"> – Base Mount Float Support</v>
      </c>
      <c r="E12" s="21"/>
      <c r="F12" s="21"/>
      <c r="G12" s="21"/>
      <c r="H12" s="22"/>
      <c r="I12" s="22"/>
      <c r="J12" s="22"/>
      <c r="K12" s="23"/>
    </row>
    <row r="13" spans="2:14" x14ac:dyDescent="0.3">
      <c r="B13" s="19" t="s">
        <v>372</v>
      </c>
      <c r="C13" s="59">
        <v>750</v>
      </c>
      <c r="D13" s="24" t="str">
        <f>IF(ISERROR(J28),"","("&amp;J28&amp;" mm - "&amp;J30&amp;" mm)")</f>
        <v>(118 mm - 3000 mm)</v>
      </c>
      <c r="E13" s="21"/>
      <c r="F13" s="21"/>
      <c r="G13" s="21"/>
      <c r="H13" s="22"/>
      <c r="I13" s="22"/>
      <c r="J13" s="22"/>
      <c r="K13" s="23"/>
    </row>
    <row r="14" spans="2:14" ht="15" thickBot="1" x14ac:dyDescent="0.35">
      <c r="B14" s="25" t="s">
        <v>138</v>
      </c>
      <c r="C14" s="60" t="s">
        <v>183</v>
      </c>
      <c r="D14" s="68" t="str">
        <f>IF((C11="XX")*(C12="XX")*(C14="Yes"),"End supports not required.","")</f>
        <v/>
      </c>
      <c r="E14" s="27"/>
      <c r="F14" s="27"/>
      <c r="G14" s="27"/>
      <c r="H14" s="28"/>
      <c r="I14" s="28"/>
      <c r="J14" s="28"/>
      <c r="K14" s="29"/>
    </row>
    <row r="15" spans="2:14" x14ac:dyDescent="0.3">
      <c r="B15" s="5"/>
      <c r="C15" s="6"/>
      <c r="H15" s="7"/>
      <c r="K15" s="30"/>
      <c r="N15" s="2"/>
    </row>
    <row r="16" spans="2:14" x14ac:dyDescent="0.3">
      <c r="B16" s="7"/>
      <c r="D16" s="31" t="s">
        <v>368</v>
      </c>
      <c r="E16" s="31" t="s">
        <v>369</v>
      </c>
      <c r="H16" s="7"/>
      <c r="K16" s="30"/>
      <c r="N16" s="2"/>
    </row>
    <row r="17" spans="2:14" x14ac:dyDescent="0.3">
      <c r="C17" s="5" t="s">
        <v>366</v>
      </c>
      <c r="D17" s="61">
        <v>610</v>
      </c>
      <c r="E17" s="62">
        <v>24</v>
      </c>
      <c r="F17" s="7"/>
      <c r="L17" s="30"/>
    </row>
    <row r="18" spans="2:14" x14ac:dyDescent="0.3">
      <c r="C18" s="5" t="str">
        <f>"Safety stroke end 1 ("&amp;C9*2&amp;"mm recommended*):"</f>
        <v>Safety stroke end 1 (10mm recommended*):</v>
      </c>
      <c r="D18" s="61">
        <v>10</v>
      </c>
      <c r="E18" s="62">
        <v>0.4</v>
      </c>
      <c r="F18" s="6" t="str">
        <f>"("&amp;TEXT((2*C9)/25.4,"#0.0##")&amp;" inches recommended*)"</f>
        <v>(0.394 inches recommended*)</v>
      </c>
      <c r="L18" s="30"/>
    </row>
    <row r="19" spans="2:14" x14ac:dyDescent="0.3">
      <c r="C19" s="5" t="str">
        <f>"Safety stroke end 2 ("&amp;C9*2&amp;"mm recommended*):"</f>
        <v>Safety stroke end 2 (10mm recommended*):</v>
      </c>
      <c r="D19" s="61">
        <v>10</v>
      </c>
      <c r="E19" s="62">
        <v>0.4</v>
      </c>
      <c r="F19" s="6" t="str">
        <f>"("&amp;TEXT((2*C9)/25.4,"#0.0##")&amp;" inches recommended*)"</f>
        <v>(0.394 inches recommended*)</v>
      </c>
      <c r="L19" s="30"/>
    </row>
    <row r="20" spans="2:14" x14ac:dyDescent="0.3">
      <c r="C20" s="5" t="s">
        <v>398</v>
      </c>
      <c r="D20" s="31">
        <f>SUM(D17:D19)</f>
        <v>630</v>
      </c>
      <c r="E20" s="31">
        <f>SUM(E17:E19)</f>
        <v>24.799999999999997</v>
      </c>
      <c r="F20" s="7"/>
      <c r="L20" s="30"/>
    </row>
    <row r="21" spans="2:14" ht="15.6" x14ac:dyDescent="0.3">
      <c r="C21" s="5" t="s">
        <v>367</v>
      </c>
      <c r="D21" s="32">
        <f>ROUNDUP(D20+J28,0)</f>
        <v>748</v>
      </c>
      <c r="E21" s="32">
        <f>ROUNDUP((E20*25.4)+J28,0)</f>
        <v>748</v>
      </c>
      <c r="F21" s="6" t="s">
        <v>370</v>
      </c>
      <c r="L21" s="30"/>
    </row>
    <row r="22" spans="2:14" ht="15.6" x14ac:dyDescent="0.3">
      <c r="C22" s="5" t="s">
        <v>373</v>
      </c>
      <c r="D22" s="33">
        <f>C13-(J35+J38+J42)</f>
        <v>632</v>
      </c>
      <c r="E22" s="33">
        <f>ROUND(D22/25.4,2)</f>
        <v>24.88</v>
      </c>
      <c r="F22" s="6" t="str">
        <f>"for "&amp;C2</f>
        <v>for F2RFU-1605-0750-BK12/BF12ASM</v>
      </c>
      <c r="L22" s="30"/>
    </row>
    <row r="23" spans="2:14" x14ac:dyDescent="0.3">
      <c r="C23" s="30" t="s">
        <v>374</v>
      </c>
      <c r="D23" s="7"/>
      <c r="E23" s="7"/>
      <c r="L23" s="30"/>
    </row>
    <row r="24" spans="2:14" ht="15" thickBot="1" x14ac:dyDescent="0.35">
      <c r="D24" s="8"/>
      <c r="E24" s="8"/>
      <c r="F24" s="8"/>
      <c r="G24" s="8"/>
      <c r="H24" s="8"/>
    </row>
    <row r="25" spans="2:14" x14ac:dyDescent="0.3">
      <c r="B25" s="34" t="str">
        <f>C7</f>
        <v>F2RFU</v>
      </c>
      <c r="C25" s="35" t="str" cm="1">
        <f t="array" ref="C25">IF(ISERROR(_xlfn.UNIQUE(_xlfn._xlws.FILTER(Nut_Data[[#All],[Series Desc]],Nut_Data[[#All],[Series]]=B25))),"",_xlfn.UNIQUE(_xlfn._xlws.FILTER(Nut_Data[[#All],[Series Desc]],Nut_Data[[#All],[Series]]=B25)))</f>
        <v>Flange Unit</v>
      </c>
      <c r="D25" s="36"/>
      <c r="E25" s="37" cm="1">
        <f t="array" ref="E25">_xlfn.UNIQUE(_xlfn._xlws.FILTER(Nut_Data[[#All],[d (mm)]],(Nut_Data[[#All],[d (num)]]=C8)*(Nut_Data[[#All],[Lead (num)]]=C9),""))</f>
        <v>16</v>
      </c>
      <c r="F25" s="37" t="str" cm="1">
        <f t="array" ref="F25">_xlfn.UNIQUE(_xlfn._xlws.FILTER(Nut_Data[[#All],[Lead (mm)]],(Nut_Data[[#All],[d (num)]]=C8)*(Nut_Data[[#All],[Lead (num)]]=C9)*(Nut_Data[[#All],[Series]]=C7),"Error"))</f>
        <v>05</v>
      </c>
      <c r="G25" s="37" t="str">
        <f>IF(C10="","R",C10)</f>
        <v>R</v>
      </c>
      <c r="H25" s="37" t="str">
        <f>C11</f>
        <v>BK12</v>
      </c>
      <c r="I25" s="37" t="str">
        <f>C12</f>
        <v>BF12</v>
      </c>
      <c r="J25" s="37">
        <f>C13</f>
        <v>750</v>
      </c>
      <c r="K25" s="38" t="str">
        <f>C14</f>
        <v>Yes</v>
      </c>
      <c r="L25" s="2"/>
      <c r="M25" s="2"/>
      <c r="N25" s="2"/>
    </row>
    <row r="26" spans="2:14" x14ac:dyDescent="0.3">
      <c r="B26" s="39" t="s">
        <v>175</v>
      </c>
      <c r="C26" s="40" t="s">
        <v>179</v>
      </c>
      <c r="D26" s="41"/>
      <c r="E26" s="42" t="s">
        <v>176</v>
      </c>
      <c r="F26" s="42" t="s">
        <v>142</v>
      </c>
      <c r="G26" s="42" t="s">
        <v>376</v>
      </c>
      <c r="H26" s="42" t="s">
        <v>282</v>
      </c>
      <c r="I26" s="42" t="s">
        <v>283</v>
      </c>
      <c r="J26" s="42" t="s">
        <v>177</v>
      </c>
      <c r="K26" s="43" t="s">
        <v>178</v>
      </c>
      <c r="L26" s="2"/>
      <c r="M26" s="2"/>
      <c r="N26" s="2"/>
    </row>
    <row r="27" spans="2:14" x14ac:dyDescent="0.3">
      <c r="B27" s="19" t="str" cm="1">
        <f t="array" ref="B27:B30">_xlfn.UNIQUE(Nut_Data[Series],FALSE)</f>
        <v>F2RFU</v>
      </c>
      <c r="C27" s="24" t="str" cm="1">
        <f t="array" ref="C27">IF(ISERROR(_xlfn.UNIQUE(_xlfn._xlws.FILTER(Nut_Data[[#All],[Series Desc]],Nut_Data[[#All],[Series]]=B27))),"",_xlfn.UNIQUE(_xlfn._xlws.FILTER(Nut_Data[[#All],[Series Desc]],Nut_Data[[#All],[Series]]=B27)))</f>
        <v>Flange Unit</v>
      </c>
      <c r="D27" s="44"/>
      <c r="E27" s="31" cm="1">
        <f t="array" ref="E27:E35">_xlfn._xlws.SORT(_xlfn.UNIQUE(_xlfn._xlws.FILTER(Nut_Data[[#All],[d (num)]],Nut_Data[[#All],[Series]]=C7)),1,1,TRUE)</f>
        <v>16</v>
      </c>
      <c r="F27" s="31" cm="1">
        <f t="array" ref="F27:F28">_xlfn._xlws.SORT(_xlfn.UNIQUE(_xlfn._xlws.FILTER(Nut_Data[[#All],[Lead (num)]],(Nut_Data[[#All],[d (num)]]=C8)*(Nut_Data[[#All],[Series]]=C7))))</f>
        <v>5</v>
      </c>
      <c r="G27" s="31" t="s">
        <v>377</v>
      </c>
      <c r="H27" s="45" t="str" cm="1">
        <f t="array" ref="H27">_xlfn._xlws.FILTER(Nut_Data[[#All],[BK]],Nut_Data[[#All],[Model]]=NutData!$BY$2)</f>
        <v>BK12</v>
      </c>
      <c r="I27" s="45" t="str" cm="1">
        <f t="array" ref="I27">_xlfn._xlws.FILTER(Nut_Data[[#All],[BK]],Nut_Data[[#All],[Model]]=NutData!$BY$2)</f>
        <v>BK12</v>
      </c>
      <c r="J27" s="31" t="s">
        <v>285</v>
      </c>
      <c r="K27" s="46"/>
      <c r="L27" s="2"/>
      <c r="M27" s="2"/>
      <c r="N27" s="2"/>
    </row>
    <row r="28" spans="2:14" x14ac:dyDescent="0.3">
      <c r="B28" s="19" t="str">
        <v>F2RDF</v>
      </c>
      <c r="C28" s="24" t="str" cm="1">
        <f t="array" ref="C28">IF(ISERROR(_xlfn.UNIQUE(_xlfn._xlws.FILTER(Nut_Data[[#All],[Series Desc]],Nut_Data[[#All],[Series]]=B28))),"",_xlfn.UNIQUE(_xlfn._xlws.FILTER(Nut_Data[[#All],[Series Desc]],Nut_Data[[#All],[Series]]=B28)))</f>
        <v>Double (Nut) Flange</v>
      </c>
      <c r="D28" s="44"/>
      <c r="E28" s="31">
        <v>20</v>
      </c>
      <c r="F28" s="31">
        <v>10</v>
      </c>
      <c r="G28" s="7" t="str">
        <f>IF(G35=0,"",G35)</f>
        <v>L</v>
      </c>
      <c r="H28" s="45" t="str" cm="1">
        <f t="array" ref="H28">_xlfn._xlws.FILTER(Nut_Data[[#All],[BF]],Nut_Data[[#All],[Model]]=NutData!$BY$2)</f>
        <v>BF12</v>
      </c>
      <c r="I28" s="45" t="str" cm="1">
        <f t="array" ref="I28">_xlfn._xlws.FILTER(Nut_Data[[#All],[BF]],Nut_Data[[#All],[Model]]=NutData!$BY$2)</f>
        <v>BF12</v>
      </c>
      <c r="J28" s="31">
        <f>ROUNDUP(J35+J38+J42,0)</f>
        <v>118</v>
      </c>
      <c r="K28" s="46"/>
      <c r="L28" s="2"/>
      <c r="M28" s="2"/>
      <c r="N28" s="2"/>
    </row>
    <row r="29" spans="2:14" x14ac:dyDescent="0.3">
      <c r="B29" s="19" t="str">
        <v>F2RSQ</v>
      </c>
      <c r="C29" s="24" t="str" cm="1">
        <f t="array" ref="C29">IF(ISERROR(_xlfn.UNIQUE(_xlfn._xlws.FILTER(Nut_Data[[#All],[Series Desc]],Nut_Data[[#All],[Series]]=B29))),"",_xlfn.UNIQUE(_xlfn._xlws.FILTER(Nut_Data[[#All],[Series Desc]],Nut_Data[[#All],[Series]]=B29)))</f>
        <v>Square Lead</v>
      </c>
      <c r="D29" s="44"/>
      <c r="E29" s="31">
        <v>25</v>
      </c>
      <c r="F29" s="31"/>
      <c r="G29" s="31"/>
      <c r="H29" s="45" t="str" cm="1">
        <f t="array" ref="H29">_xlfn._xlws.FILTER(Nut_Data[[#All],[FK]],Nut_Data[[#All],[Model]]=NutData!$BY$2,"")</f>
        <v>FK12</v>
      </c>
      <c r="I29" s="45" t="str" cm="1">
        <f t="array" ref="I29">_xlfn._xlws.FILTER(Nut_Data[[#All],[FK]],Nut_Data[[#All],[Model]]=NutData!$BY$2,"")</f>
        <v>FK12</v>
      </c>
      <c r="J29" s="31" t="s">
        <v>136</v>
      </c>
      <c r="K29" s="46"/>
      <c r="L29" s="2"/>
      <c r="M29" s="2"/>
      <c r="N29" s="2"/>
    </row>
    <row r="30" spans="2:14" x14ac:dyDescent="0.3">
      <c r="B30" s="19" t="str">
        <v>F2RTY</v>
      </c>
      <c r="C30" s="24" t="str" cm="1">
        <f t="array" ref="C30">IF(ISERROR(_xlfn.UNIQUE(_xlfn._xlws.FILTER(Nut_Data[[#All],[Series Desc]],Nut_Data[[#All],[Series]]=B30))),"",_xlfn.UNIQUE(_xlfn._xlws.FILTER(Nut_Data[[#All],[Series Desc]],Nut_Data[[#All],[Series]]=B30)))</f>
        <v>Toy (Miniature)</v>
      </c>
      <c r="D30" s="44"/>
      <c r="E30" s="31">
        <v>32</v>
      </c>
      <c r="F30" s="31"/>
      <c r="G30" s="31"/>
      <c r="H30" s="45" t="str" cm="1">
        <f t="array" ref="H30">_xlfn._xlws.FILTER(Nut_Data[[#All],[FF]],Nut_Data[[#All],[Model]]=NutData!$BY$2,"")</f>
        <v>FF12</v>
      </c>
      <c r="I30" s="45" t="str" cm="1">
        <f t="array" ref="I30">_xlfn._xlws.FILTER(Nut_Data[[#All],[FF]],Nut_Data[[#All],[Model]]=NutData!$BY$2,"")</f>
        <v>FF12</v>
      </c>
      <c r="J30" s="31">
        <f>IF(J31=0,J32,J31)</f>
        <v>3000</v>
      </c>
      <c r="K30" s="46"/>
      <c r="L30" s="2"/>
      <c r="M30" s="2"/>
      <c r="N30" s="2"/>
    </row>
    <row r="31" spans="2:14" x14ac:dyDescent="0.3">
      <c r="B31" s="19"/>
      <c r="C31" s="24" t="str" cm="1">
        <f t="array" ref="C31">IF(ISERROR(_xlfn.UNIQUE(_xlfn._xlws.FILTER(Nut_Data[[#All],[Series Desc]],Nut_Data[[#All],[Series]]=B31))),"",_xlfn.UNIQUE(_xlfn._xlws.FILTER(Nut_Data[[#All],[Series Desc]],Nut_Data[[#All],[Series]]=B31)))</f>
        <v/>
      </c>
      <c r="D31" s="44"/>
      <c r="E31" s="31">
        <v>40</v>
      </c>
      <c r="F31" s="31"/>
      <c r="G31" s="31"/>
      <c r="H31" s="45" t="str" cm="1">
        <f t="array" ref="H31">_xlfn._xlws.FILTER(Nut_Data[[#All],[XX]],Nut_Data[[#All],[Model]]=NutData!$BY$2,"")</f>
        <v>XX</v>
      </c>
      <c r="I31" s="45" t="str" cm="1">
        <f t="array" ref="I31">_xlfn._xlws.FILTER(Nut_Data[[#All],[XX]],Nut_Data[[#All],[Model]]=NutData!$BY$2,"")</f>
        <v>XX</v>
      </c>
      <c r="J31" s="47" cm="1">
        <f t="array" ref="J31">_xlfn._xlws.FILTER(Nut_Data[[#All],[Max Len (mm)]],Nut_Data[[#All],[Model]]=NutData!$BY$2)</f>
        <v>0</v>
      </c>
      <c r="K31" s="46"/>
      <c r="L31" s="2"/>
      <c r="M31" s="2"/>
      <c r="N31" s="2"/>
    </row>
    <row r="32" spans="2:14" x14ac:dyDescent="0.3">
      <c r="B32" s="19"/>
      <c r="C32" s="24" t="str" cm="1">
        <f t="array" ref="C32">IF(ISERROR(_xlfn.UNIQUE(_xlfn._xlws.FILTER(Nut_Data[[#All],[Series Desc]],Nut_Data[[#All],[Series]]=B32))),"",_xlfn.UNIQUE(_xlfn._xlws.FILTER(Nut_Data[[#All],[Series Desc]],Nut_Data[[#All],[Series]]=B32)))</f>
        <v/>
      </c>
      <c r="D32" s="44"/>
      <c r="E32" s="31">
        <v>50</v>
      </c>
      <c r="F32" s="31"/>
      <c r="G32" s="31"/>
      <c r="H32" s="31"/>
      <c r="I32" s="31"/>
      <c r="J32" s="48">
        <v>3000</v>
      </c>
      <c r="K32" s="46"/>
      <c r="L32" s="2"/>
      <c r="M32" s="2"/>
      <c r="N32" s="2"/>
    </row>
    <row r="33" spans="2:14" x14ac:dyDescent="0.3">
      <c r="B33" s="19"/>
      <c r="C33" s="24" t="str" cm="1">
        <f t="array" ref="C33">IF(ISERROR(_xlfn.UNIQUE(_xlfn._xlws.FILTER(Nut_Data[[#All],[Series Desc]],Nut_Data[[#All],[Series]]=B33))),"",_xlfn.UNIQUE(_xlfn._xlws.FILTER(Nut_Data[[#All],[Series Desc]],Nut_Data[[#All],[Series]]=B33)))</f>
        <v/>
      </c>
      <c r="D33" s="44"/>
      <c r="E33" s="31">
        <v>63</v>
      </c>
      <c r="F33" s="31"/>
      <c r="G33" s="31"/>
      <c r="H33" s="31"/>
      <c r="I33" s="31"/>
      <c r="J33" s="47"/>
      <c r="K33" s="46"/>
      <c r="L33" s="2"/>
      <c r="M33" s="2"/>
      <c r="N33" s="2"/>
    </row>
    <row r="34" spans="2:14" x14ac:dyDescent="0.3">
      <c r="B34" s="19"/>
      <c r="C34" s="24" t="str" cm="1">
        <f t="array" ref="C34">IF(ISERROR(_xlfn.UNIQUE(_xlfn._xlws.FILTER(Nut_Data[[#All],[Series Desc]],Nut_Data[[#All],[Series]]=B34))),"",_xlfn.UNIQUE(_xlfn._xlws.FILTER(Nut_Data[[#All],[Series Desc]],Nut_Data[[#All],[Series]]=B34)))</f>
        <v/>
      </c>
      <c r="D34" s="44"/>
      <c r="E34" s="31">
        <v>80</v>
      </c>
      <c r="F34" s="31"/>
      <c r="G34" s="31"/>
      <c r="H34" s="31"/>
      <c r="I34" s="31"/>
      <c r="J34" s="47" t="s">
        <v>280</v>
      </c>
      <c r="K34" s="46"/>
      <c r="L34" s="2"/>
      <c r="M34" s="2"/>
      <c r="N34" s="2"/>
    </row>
    <row r="35" spans="2:14" x14ac:dyDescent="0.3">
      <c r="B35" s="19"/>
      <c r="C35" s="24" t="str" cm="1">
        <f t="array" ref="C35">IF(ISERROR(_xlfn.UNIQUE(_xlfn._xlws.FILTER(Nut_Data[[#All],[Series Desc]],Nut_Data[[#All],[Series]]=B35))),"",_xlfn.UNIQUE(_xlfn._xlws.FILTER(Nut_Data[[#All],[Series Desc]],Nut_Data[[#All],[Series]]=B35)))</f>
        <v/>
      </c>
      <c r="D35" s="44"/>
      <c r="E35" s="31">
        <v>100</v>
      </c>
      <c r="F35" s="31"/>
      <c r="G35" s="49" t="str" cm="1">
        <f t="array" ref="G35">_xlfn.UNIQUE(_xlfn._xlws.FILTER(Nut_Data[[#All],[Left]],(Nut_Data[[#All],[Series]]=B25)*(Nut_Data[[#All],[d (mm)]]=E25)*(Nut_Data[[#All],[Lead (mm)]]=F25),""))</f>
        <v>L</v>
      </c>
      <c r="H35" s="31"/>
      <c r="I35" s="31"/>
      <c r="J35" s="47" cm="1">
        <f t="array" ref="J35">IF((C11="CUST")+(C11="XX"),0,_xlfn._xlws.FILTER(BLK_DATA[[#All],[Screw_Mach Len]],BLK_DATA[[#All],[Model]]=C11,"")+_xlfn._xlws.FILTER(BLK_DATA[[#All],[Screw_Thread Len in BF]],(BLK_DATA[[#All],[Model]]=C11)*(BLK_DATA[[#All],[Screw Ø]]=E25),""))</f>
        <v>51</v>
      </c>
      <c r="K35" s="46"/>
      <c r="L35" s="2"/>
      <c r="M35" s="2"/>
      <c r="N35" s="2"/>
    </row>
    <row r="36" spans="2:14" x14ac:dyDescent="0.3">
      <c r="B36" s="19"/>
      <c r="C36" s="24" t="str" cm="1">
        <f t="array" ref="C36">IF(ISERROR(_xlfn.UNIQUE(_xlfn._xlws.FILTER(Nut_Data[[#All],[Series Desc]],Nut_Data[[#All],[Series]]=B36))),"",_xlfn.UNIQUE(_xlfn._xlws.FILTER(Nut_Data[[#All],[Series Desc]],Nut_Data[[#All],[Series]]=B36)))</f>
        <v/>
      </c>
      <c r="D36" s="44"/>
      <c r="E36" s="31"/>
      <c r="F36" s="31"/>
      <c r="G36" s="31"/>
      <c r="H36" s="31"/>
      <c r="I36" s="31"/>
      <c r="J36" s="47"/>
      <c r="K36" s="46"/>
      <c r="L36" s="2"/>
      <c r="M36" s="2"/>
      <c r="N36" s="2"/>
    </row>
    <row r="37" spans="2:14" x14ac:dyDescent="0.3">
      <c r="B37" s="19"/>
      <c r="C37" s="24" t="str" cm="1">
        <f t="array" ref="C37">IF(ISERROR(_xlfn.UNIQUE(_xlfn._xlws.FILTER(Nut_Data[[#All],[Series Desc]],Nut_Data[[#All],[Series]]=B37))),"",_xlfn.UNIQUE(_xlfn._xlws.FILTER(Nut_Data[[#All],[Series Desc]],Nut_Data[[#All],[Series]]=B37)))</f>
        <v/>
      </c>
      <c r="D37" s="44"/>
      <c r="E37" s="31"/>
      <c r="F37" s="31"/>
      <c r="G37" s="31"/>
      <c r="H37" s="31"/>
      <c r="I37" s="31"/>
      <c r="J37" s="47" t="s">
        <v>281</v>
      </c>
      <c r="K37" s="46"/>
      <c r="L37" s="2"/>
      <c r="M37" s="2"/>
      <c r="N37" s="2"/>
    </row>
    <row r="38" spans="2:14" x14ac:dyDescent="0.3">
      <c r="B38" s="19"/>
      <c r="C38" s="24"/>
      <c r="D38" s="44"/>
      <c r="E38" s="31"/>
      <c r="F38" s="31"/>
      <c r="G38" s="31"/>
      <c r="H38" s="31"/>
      <c r="I38" s="31"/>
      <c r="J38" s="47" cm="1">
        <f t="array" ref="J38">IF((C12="CUST")+(C12="XX"),0,_xlfn._xlws.FILTER(BLK_DATA[[#All],[Screw_Mach Len]],BLK_DATA[[#All],[Model]]=C12,0)+_xlfn._xlws.FILTER(BLK_DATA[[#All],[Screw_Thread Len in BF]],(BLK_DATA[[#All],[Model]]=C12)*(BLK_DATA[[#All],[Screw Ø]]=E25),""))</f>
        <v>17</v>
      </c>
      <c r="K38" s="46"/>
      <c r="L38" s="2"/>
      <c r="M38" s="2"/>
      <c r="N38" s="2"/>
    </row>
    <row r="39" spans="2:14" x14ac:dyDescent="0.3">
      <c r="B39" s="19"/>
      <c r="C39" s="24"/>
      <c r="D39" s="44"/>
      <c r="E39" s="31"/>
      <c r="F39" s="31"/>
      <c r="G39" s="31"/>
      <c r="H39" s="31"/>
      <c r="I39" s="31"/>
      <c r="J39" s="47"/>
      <c r="K39" s="46"/>
      <c r="L39" s="2"/>
      <c r="M39" s="2"/>
      <c r="N39" s="2"/>
    </row>
    <row r="40" spans="2:14" x14ac:dyDescent="0.3">
      <c r="B40" s="19"/>
      <c r="C40" s="24"/>
      <c r="D40" s="44"/>
      <c r="E40" s="31"/>
      <c r="F40" s="31"/>
      <c r="G40" s="31"/>
      <c r="H40" s="31"/>
      <c r="I40" s="31"/>
      <c r="J40" s="47"/>
      <c r="K40" s="46"/>
      <c r="L40" s="2"/>
      <c r="M40" s="2"/>
      <c r="N40" s="2"/>
    </row>
    <row r="41" spans="2:14" x14ac:dyDescent="0.3">
      <c r="B41" s="19"/>
      <c r="C41" s="24"/>
      <c r="D41" s="44"/>
      <c r="E41" s="31"/>
      <c r="F41" s="31"/>
      <c r="G41" s="31"/>
      <c r="H41" s="31"/>
      <c r="I41" s="31"/>
      <c r="J41" s="47" t="s">
        <v>365</v>
      </c>
      <c r="K41" s="46"/>
      <c r="L41" s="2"/>
      <c r="M41" s="2"/>
      <c r="N41" s="2"/>
    </row>
    <row r="42" spans="2:14" ht="15" thickBot="1" x14ac:dyDescent="0.35">
      <c r="B42" s="25"/>
      <c r="C42" s="26"/>
      <c r="D42" s="50"/>
      <c r="E42" s="51"/>
      <c r="F42" s="51"/>
      <c r="G42" s="51"/>
      <c r="H42" s="51"/>
      <c r="I42" s="51"/>
      <c r="J42" s="52" cm="1">
        <f t="array" ref="J42">_xlfn._xlws.FILTER(Nut_Data[[#All],[L]],(Nut_Data[[#All],[Series]]=C7)*(Nut_Data[[#All],[d (num)]]=C8)*(Nut_Data[[#All],[Lead (num)]]=C9),"")</f>
        <v>50</v>
      </c>
      <c r="K42" s="53"/>
      <c r="L42" s="2"/>
      <c r="M42" s="2"/>
      <c r="N42" s="2"/>
    </row>
    <row r="43" spans="2:14" x14ac:dyDescent="0.3">
      <c r="F43" s="7"/>
      <c r="G43" s="7"/>
      <c r="H43" s="7"/>
      <c r="L43" s="2"/>
      <c r="M43" s="2"/>
      <c r="N43" s="2"/>
    </row>
    <row r="44" spans="2:14" x14ac:dyDescent="0.3">
      <c r="F44" s="7"/>
      <c r="G44" s="7"/>
      <c r="H44" s="7"/>
      <c r="L44" s="2"/>
      <c r="M44" s="2"/>
      <c r="N44" s="2"/>
    </row>
    <row r="45" spans="2:14" x14ac:dyDescent="0.3">
      <c r="F45" s="7"/>
      <c r="G45" s="7"/>
      <c r="H45" s="7"/>
      <c r="L45" s="2"/>
      <c r="M45" s="2"/>
      <c r="N45" s="2"/>
    </row>
    <row r="46" spans="2:14" x14ac:dyDescent="0.3">
      <c r="F46" s="7"/>
      <c r="G46" s="7"/>
      <c r="H46" s="7"/>
      <c r="L46" s="2"/>
      <c r="M46" s="2"/>
      <c r="N46" s="2"/>
    </row>
    <row r="47" spans="2:14" x14ac:dyDescent="0.3">
      <c r="G47" s="7"/>
      <c r="H47" s="7"/>
      <c r="M47" s="2"/>
      <c r="N47" s="2"/>
    </row>
    <row r="48" spans="2:14" x14ac:dyDescent="0.3">
      <c r="G48" s="7"/>
      <c r="H48" s="7"/>
      <c r="M48" s="2"/>
      <c r="N48" s="2"/>
    </row>
    <row r="57" spans="30:47" ht="6.6" customHeight="1" x14ac:dyDescent="0.3"/>
    <row r="58" spans="30:47" x14ac:dyDescent="0.3">
      <c r="AD58" s="54" t="s">
        <v>525</v>
      </c>
      <c r="AM58" s="77" t="e" cm="1" vm="1">
        <f t="array" ref="AM58">_xlfn._xlws.FILTER(SideNut[[#All],[Dwg]],(SideNut[[#All],[Nut Type]]=C7)*(C8&lt;=SideNut[[#All],[Max Size]])*(C8&gt;=SideNut[[#All],[Min size]]),"Contact factory for drawing.")</f>
        <v>#VALUE!</v>
      </c>
      <c r="AN58" s="77"/>
      <c r="AO58" s="77"/>
      <c r="AP58" s="77"/>
      <c r="AQ58" s="77"/>
      <c r="AR58" s="77"/>
      <c r="AS58" s="77"/>
      <c r="AT58" s="77"/>
      <c r="AU58" s="77"/>
    </row>
    <row r="59" spans="30:47" ht="21" x14ac:dyDescent="0.4">
      <c r="AD59" s="63" t="str">
        <f>C7&amp;"-"&amp;E25&amp;F25&amp;IF(C10="L","L","")&amp;"-"&amp;TEXT(C13,"0000")&amp;"-"&amp;C11&amp;"-"&amp;C12&amp;IF((C14="No")+(C11="XX")*(C12="XX"),"MIN","ASM")&amp;"_DATASHEET"</f>
        <v>F2RFU-1605-0750-BK12-BF12ASM_DATASHEET</v>
      </c>
      <c r="AM59" s="77"/>
      <c r="AN59" s="77"/>
      <c r="AO59" s="77"/>
      <c r="AP59" s="77"/>
      <c r="AQ59" s="77"/>
      <c r="AR59" s="77"/>
      <c r="AS59" s="77"/>
      <c r="AT59" s="77"/>
      <c r="AU59" s="77"/>
    </row>
    <row r="60" spans="30:47" x14ac:dyDescent="0.3">
      <c r="AM60" s="77"/>
      <c r="AN60" s="77"/>
      <c r="AO60" s="77"/>
      <c r="AP60" s="77"/>
      <c r="AQ60" s="77"/>
      <c r="AR60" s="77"/>
      <c r="AS60" s="77"/>
      <c r="AT60" s="77"/>
      <c r="AU60" s="77"/>
    </row>
    <row r="61" spans="30:47" ht="14.4" customHeight="1" x14ac:dyDescent="0.4">
      <c r="AD61" s="54" t="s">
        <v>137</v>
      </c>
      <c r="AE61" s="63"/>
      <c r="AF61" s="63"/>
      <c r="AG61" s="63"/>
      <c r="AH61" s="63"/>
      <c r="AI61" s="63"/>
      <c r="AM61" s="77"/>
      <c r="AN61" s="77"/>
      <c r="AO61" s="77"/>
      <c r="AP61" s="77"/>
      <c r="AQ61" s="77"/>
      <c r="AR61" s="77"/>
      <c r="AS61" s="77"/>
      <c r="AT61" s="77"/>
      <c r="AU61" s="77"/>
    </row>
    <row r="62" spans="30:47" ht="14.4" customHeight="1" x14ac:dyDescent="0.3">
      <c r="AD62" s="81" t="str">
        <f>C2</f>
        <v>F2RFU-1605-0750-BK12/BF12ASM</v>
      </c>
      <c r="AE62" s="81"/>
      <c r="AF62" s="81"/>
      <c r="AG62" s="81"/>
      <c r="AH62" s="81"/>
      <c r="AI62" s="81"/>
      <c r="AM62" s="77"/>
      <c r="AN62" s="77"/>
      <c r="AO62" s="77"/>
      <c r="AP62" s="77"/>
      <c r="AQ62" s="77"/>
      <c r="AR62" s="77"/>
      <c r="AS62" s="77"/>
      <c r="AT62" s="77"/>
      <c r="AU62" s="77"/>
    </row>
    <row r="63" spans="30:47" x14ac:dyDescent="0.3">
      <c r="AD63" s="81"/>
      <c r="AE63" s="81"/>
      <c r="AF63" s="81"/>
      <c r="AG63" s="81"/>
      <c r="AH63" s="81"/>
      <c r="AI63" s="81"/>
      <c r="AM63" s="77"/>
      <c r="AN63" s="77"/>
      <c r="AO63" s="77"/>
      <c r="AP63" s="77"/>
      <c r="AQ63" s="77"/>
      <c r="AR63" s="77"/>
      <c r="AS63" s="77"/>
      <c r="AT63" s="77"/>
      <c r="AU63" s="77"/>
    </row>
    <row r="64" spans="30:47" x14ac:dyDescent="0.3">
      <c r="AM64" s="77"/>
      <c r="AN64" s="77"/>
      <c r="AO64" s="77"/>
      <c r="AP64" s="77"/>
      <c r="AQ64" s="77"/>
      <c r="AR64" s="77"/>
      <c r="AS64" s="77"/>
      <c r="AT64" s="77"/>
      <c r="AU64" s="77"/>
    </row>
    <row r="65" spans="28:47" x14ac:dyDescent="0.3">
      <c r="AM65" s="77"/>
      <c r="AN65" s="77"/>
      <c r="AO65" s="77"/>
      <c r="AP65" s="77"/>
      <c r="AQ65" s="77"/>
      <c r="AR65" s="77"/>
      <c r="AS65" s="77"/>
      <c r="AT65" s="77"/>
      <c r="AU65" s="77"/>
    </row>
    <row r="66" spans="28:47" x14ac:dyDescent="0.3">
      <c r="AM66" s="77"/>
      <c r="AN66" s="77"/>
      <c r="AO66" s="77"/>
      <c r="AP66" s="77"/>
      <c r="AQ66" s="77"/>
      <c r="AR66" s="77"/>
      <c r="AS66" s="77"/>
      <c r="AT66" s="77"/>
      <c r="AU66" s="77"/>
    </row>
    <row r="67" spans="28:47" x14ac:dyDescent="0.3">
      <c r="AM67" s="77"/>
      <c r="AN67" s="77"/>
      <c r="AO67" s="77"/>
      <c r="AP67" s="77"/>
      <c r="AQ67" s="77"/>
      <c r="AR67" s="77"/>
      <c r="AS67" s="77"/>
      <c r="AT67" s="77"/>
      <c r="AU67" s="77"/>
    </row>
    <row r="68" spans="28:47" x14ac:dyDescent="0.3">
      <c r="AM68" s="77"/>
      <c r="AN68" s="77"/>
      <c r="AO68" s="77"/>
      <c r="AP68" s="77"/>
      <c r="AQ68" s="77"/>
      <c r="AR68" s="77"/>
      <c r="AS68" s="77"/>
      <c r="AT68" s="77"/>
      <c r="AU68" s="77"/>
    </row>
    <row r="69" spans="28:47" x14ac:dyDescent="0.3">
      <c r="AM69" s="77"/>
      <c r="AN69" s="77"/>
      <c r="AO69" s="77"/>
      <c r="AP69" s="77"/>
      <c r="AQ69" s="77"/>
      <c r="AR69" s="77"/>
      <c r="AS69" s="77"/>
      <c r="AT69" s="77"/>
      <c r="AU69" s="77"/>
    </row>
    <row r="70" spans="28:47" x14ac:dyDescent="0.3">
      <c r="AB70" s="78" t="e" cm="1" vm="2">
        <f t="array" ref="AB70">_xlfn._xlws.FILTER(ScrewDwg[[#All],[Dwg]],(ScrewDwg[[#All],[Nut Type]]=C7)*(ScrewDwg[[#All],[End 1]]=LEFT(C11,2))*(ScrewDwg[[#All],[End 2]]=LEFT(C12,2))*(ScrewDwg[[#All],[Blocks]]=C14),"Contact factory for drawing")</f>
        <v>#VALUE!</v>
      </c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</row>
    <row r="71" spans="28:47" x14ac:dyDescent="0.3"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</row>
    <row r="72" spans="28:47" x14ac:dyDescent="0.3"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</row>
    <row r="73" spans="28:47" x14ac:dyDescent="0.3"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</row>
    <row r="74" spans="28:47" x14ac:dyDescent="0.3"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</row>
    <row r="75" spans="28:47" x14ac:dyDescent="0.3"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</row>
    <row r="76" spans="28:47" x14ac:dyDescent="0.3"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</row>
    <row r="77" spans="28:47" x14ac:dyDescent="0.3"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</row>
    <row r="78" spans="28:47" x14ac:dyDescent="0.3"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</row>
    <row r="79" spans="28:47" x14ac:dyDescent="0.3"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</row>
    <row r="80" spans="28:47" x14ac:dyDescent="0.3"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</row>
    <row r="81" spans="28:47" x14ac:dyDescent="0.3"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</row>
    <row r="82" spans="28:47" x14ac:dyDescent="0.3"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</row>
    <row r="83" spans="28:47" x14ac:dyDescent="0.3"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</row>
    <row r="84" spans="28:47" x14ac:dyDescent="0.3"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</row>
    <row r="85" spans="28:47" x14ac:dyDescent="0.3"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</row>
    <row r="86" spans="28:47" x14ac:dyDescent="0.3"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</row>
    <row r="87" spans="28:47" x14ac:dyDescent="0.3"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</row>
    <row r="88" spans="28:47" x14ac:dyDescent="0.3"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</row>
    <row r="89" spans="28:47" x14ac:dyDescent="0.3"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</row>
    <row r="90" spans="28:47" x14ac:dyDescent="0.3"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</row>
    <row r="91" spans="28:47" ht="15" thickBot="1" x14ac:dyDescent="0.35"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</row>
    <row r="92" spans="28:47" ht="15" thickTop="1" x14ac:dyDescent="0.3">
      <c r="AB92" s="69" t="s">
        <v>387</v>
      </c>
      <c r="AC92" s="79" t="str">
        <f>C8&amp;" mm"</f>
        <v>16 mm</v>
      </c>
      <c r="AD92" s="80"/>
      <c r="AU92" s="72" t="s">
        <v>526</v>
      </c>
    </row>
    <row r="93" spans="28:47" x14ac:dyDescent="0.3">
      <c r="AB93" s="70" t="s">
        <v>388</v>
      </c>
      <c r="AC93" s="73" t="str">
        <f>C9&amp;" mm"</f>
        <v>5 mm</v>
      </c>
      <c r="AD93" s="74"/>
    </row>
    <row r="94" spans="28:47" x14ac:dyDescent="0.3">
      <c r="AB94" s="70" t="s">
        <v>527</v>
      </c>
      <c r="AC94" s="73" t="s">
        <v>528</v>
      </c>
      <c r="AD94" s="74"/>
    </row>
    <row r="95" spans="28:47" x14ac:dyDescent="0.3">
      <c r="AB95" s="70" t="s">
        <v>389</v>
      </c>
      <c r="AC95" s="73" t="str" cm="1">
        <f t="array" ref="AC95">_xlfn._xlws.FILTER(Nut_Data[[#All],[Backlash]],(Nut_Data[[#All],[Series]]=C7)*(Nut_Data[[#All],[d (num)]]=C8)*(Nut_Data[[#All],[Lead (num)]]=C9),"Contact Factory")</f>
        <v>0.000 – 0.003</v>
      </c>
      <c r="AD95" s="74"/>
    </row>
    <row r="96" spans="28:47" x14ac:dyDescent="0.3">
      <c r="AB96" s="70" t="s">
        <v>390</v>
      </c>
      <c r="AC96" s="73" t="str">
        <f>IF(C10="L","Left","Right")</f>
        <v>Right</v>
      </c>
      <c r="AD96" s="74"/>
    </row>
    <row r="97" spans="27:43" ht="15.6" x14ac:dyDescent="0.35">
      <c r="AB97" s="70" t="s">
        <v>391</v>
      </c>
      <c r="AC97" s="73" t="str" cm="1">
        <f t="array" ref="AC97">_xlfn._xlws.FILTER(Nut_Data[[#All],[Cdyn]],(Nut_Data[[#All],[Series]]=C7)*(Nut_Data[[#All],[d (num)]]=C8)*(Nut_Data[[#All],[Lead (num)]]=C9),"Contact Factory")&amp;" ("&amp;_xlfn._xlws.FILTER(Nut_Data[[#All],[C0 N]],(Nut_Data[[#All],[Series]]=C7)*(Nut_Data[[#All],[d (num)]]=C8)*(Nut_Data[[#All],[Lead (num)]]=C9),"Contact Factory")&amp;")"</f>
        <v>1720 lbs (17552 N)</v>
      </c>
      <c r="AD97" s="74"/>
    </row>
    <row r="98" spans="27:43" ht="15.6" x14ac:dyDescent="0.35">
      <c r="AB98" s="70" t="s">
        <v>392</v>
      </c>
      <c r="AC98" s="73" t="str" cm="1">
        <f t="array" ref="AC98">_xlfn._xlws.FILTER(Nut_Data[[#All],[C0]],(Nut_Data[[#All],[Series]]=C7)*(Nut_Data[[#All],[d (num)]]=C8)*(Nut_Data[[#All],[Lead (num)]]=C9),"Contact Factory")&amp;" ("&amp;_xlfn._xlws.FILTER(Nut_Data[[#All],[Cdyn N]],(Nut_Data[[#All],[Series]]=C7)*(Nut_Data[[#All],[d (num)]]=C8)*(Nut_Data[[#All],[Lead (num)]]=C9),"Contact Factory")&amp;")"</f>
        <v>3946 lbs (7651 N)</v>
      </c>
      <c r="AD98" s="74"/>
    </row>
    <row r="99" spans="27:43" ht="15" thickBot="1" x14ac:dyDescent="0.35">
      <c r="AB99" s="71" t="s">
        <v>393</v>
      </c>
      <c r="AC99" s="75" t="str">
        <f>D22&amp;" mm"</f>
        <v>632 mm</v>
      </c>
      <c r="AD99" s="76"/>
    </row>
    <row r="100" spans="27:43" ht="18" thickTop="1" x14ac:dyDescent="0.3">
      <c r="AP100" s="55" t="s">
        <v>397</v>
      </c>
    </row>
    <row r="101" spans="27:43" x14ac:dyDescent="0.3"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</row>
    <row r="102" spans="27:43" x14ac:dyDescent="0.3">
      <c r="AP102" s="64" t="s">
        <v>434</v>
      </c>
    </row>
    <row r="103" spans="27:43" x14ac:dyDescent="0.3">
      <c r="AP103" s="64" t="s">
        <v>435</v>
      </c>
    </row>
    <row r="104" spans="27:43" x14ac:dyDescent="0.3">
      <c r="AP104" s="64" t="s">
        <v>436</v>
      </c>
    </row>
    <row r="105" spans="27:43" x14ac:dyDescent="0.3">
      <c r="AP105" s="64"/>
    </row>
    <row r="106" spans="27:43" x14ac:dyDescent="0.3">
      <c r="AD106" s="2" t="s">
        <v>438</v>
      </c>
      <c r="AE106" s="2" t="s">
        <v>429</v>
      </c>
      <c r="AF106" s="2" t="s">
        <v>430</v>
      </c>
      <c r="AG106" s="2" t="s">
        <v>431</v>
      </c>
      <c r="AH106" s="2" t="s">
        <v>432</v>
      </c>
      <c r="AI106" s="2" t="s">
        <v>433</v>
      </c>
      <c r="AJ106" s="2" t="s">
        <v>439</v>
      </c>
      <c r="AK106" s="2" t="s">
        <v>440</v>
      </c>
    </row>
    <row r="107" spans="27:43" ht="15.6" x14ac:dyDescent="0.3">
      <c r="AC107" s="5" t="s">
        <v>412</v>
      </c>
      <c r="AD107" s="65" t="str">
        <f>IF(NutDwg=0,"","Ø"&amp;C8)</f>
        <v>Ø16</v>
      </c>
      <c r="AE107" s="65" t="str">
        <f>AD107</f>
        <v>Ø16</v>
      </c>
      <c r="AF107" s="65" t="str">
        <f>AD107</f>
        <v>Ø16</v>
      </c>
      <c r="AG107" s="65" t="str">
        <f>AD107</f>
        <v>Ø16</v>
      </c>
      <c r="AH107" s="65" t="str">
        <f>AD107</f>
        <v>Ø16</v>
      </c>
      <c r="AI107" s="65" t="str">
        <f>AD107</f>
        <v>Ø16</v>
      </c>
      <c r="AJ107" s="65" t="str">
        <f>AD107</f>
        <v>Ø16</v>
      </c>
      <c r="AK107" s="65" t="str">
        <f>AD107</f>
        <v>Ø16</v>
      </c>
    </row>
    <row r="108" spans="27:43" ht="15.6" x14ac:dyDescent="0.3">
      <c r="AC108" s="5" t="s">
        <v>399</v>
      </c>
      <c r="AD108" s="65">
        <f>IF(ScrDwg="Contact factory for drawing","",C13)</f>
        <v>750</v>
      </c>
      <c r="AE108" s="65">
        <f t="shared" ref="AE108:AE135" si="0">AD108</f>
        <v>750</v>
      </c>
      <c r="AF108" s="65">
        <f t="shared" ref="AF108:AF135" si="1">AD108</f>
        <v>750</v>
      </c>
      <c r="AG108" s="65">
        <f t="shared" ref="AG108:AG135" si="2">AD108</f>
        <v>750</v>
      </c>
      <c r="AH108" s="65">
        <f t="shared" ref="AH108:AH135" si="3">AD108</f>
        <v>750</v>
      </c>
      <c r="AI108" s="65">
        <f t="shared" ref="AI108:AI135" si="4">AD108</f>
        <v>750</v>
      </c>
      <c r="AJ108" s="65">
        <f t="shared" ref="AJ108:AJ135" si="5">AD108</f>
        <v>750</v>
      </c>
      <c r="AK108" s="65">
        <f t="shared" ref="AK108:AK135" si="6">AD108</f>
        <v>750</v>
      </c>
    </row>
    <row r="109" spans="27:43" ht="15.6" x14ac:dyDescent="0.3">
      <c r="AC109" s="5" t="s">
        <v>400</v>
      </c>
      <c r="AD109" s="65">
        <f>IF(ScrDwg="Contact factory for drawing","",IF((C14="Yes")*((MID(AD111,2,1)="F")+(MID(AD116,2,1)="F")),(AD108-AD117-AD118+BlkData!O95),AD108))</f>
        <v>753</v>
      </c>
      <c r="AE109" s="65">
        <f t="shared" si="0"/>
        <v>753</v>
      </c>
      <c r="AF109" s="65">
        <f t="shared" si="1"/>
        <v>753</v>
      </c>
      <c r="AG109" s="65">
        <f t="shared" si="2"/>
        <v>753</v>
      </c>
      <c r="AH109" s="65">
        <f t="shared" si="3"/>
        <v>753</v>
      </c>
      <c r="AI109" s="65">
        <f t="shared" si="4"/>
        <v>753</v>
      </c>
      <c r="AJ109" s="65">
        <f t="shared" si="5"/>
        <v>753</v>
      </c>
      <c r="AK109" s="65">
        <f t="shared" si="6"/>
        <v>753</v>
      </c>
    </row>
    <row r="110" spans="27:43" ht="15.6" x14ac:dyDescent="0.3">
      <c r="AC110" s="5" t="s">
        <v>401</v>
      </c>
      <c r="AD110" s="65">
        <f>IF(ScrDwg="Contact factory for drawing","",AD108-AD112-AD117)</f>
        <v>688</v>
      </c>
      <c r="AE110" s="65">
        <f t="shared" si="0"/>
        <v>688</v>
      </c>
      <c r="AF110" s="65">
        <f t="shared" si="1"/>
        <v>688</v>
      </c>
      <c r="AG110" s="65">
        <f t="shared" si="2"/>
        <v>688</v>
      </c>
      <c r="AH110" s="65">
        <f t="shared" si="3"/>
        <v>688</v>
      </c>
      <c r="AI110" s="65">
        <f t="shared" si="4"/>
        <v>688</v>
      </c>
      <c r="AJ110" s="65">
        <f t="shared" si="5"/>
        <v>688</v>
      </c>
      <c r="AK110" s="65">
        <f t="shared" si="6"/>
        <v>688</v>
      </c>
    </row>
    <row r="111" spans="27:43" ht="15.6" x14ac:dyDescent="0.3">
      <c r="AC111" s="5" t="s">
        <v>420</v>
      </c>
      <c r="AD111" s="65" t="str">
        <f>IF(MID(C11,2,1)="K",C11,IF(MID(C12,2,1)="K",C12,""))</f>
        <v>BK12</v>
      </c>
      <c r="AE111" s="65" t="str">
        <f t="shared" si="0"/>
        <v>BK12</v>
      </c>
      <c r="AF111" s="65" t="str">
        <f t="shared" si="1"/>
        <v>BK12</v>
      </c>
      <c r="AG111" s="65" t="str">
        <f t="shared" si="2"/>
        <v>BK12</v>
      </c>
      <c r="AH111" s="65" t="str">
        <f t="shared" si="3"/>
        <v>BK12</v>
      </c>
      <c r="AI111" s="65" t="str">
        <f t="shared" si="4"/>
        <v>BK12</v>
      </c>
      <c r="AJ111" s="65" t="str">
        <f t="shared" si="5"/>
        <v>BK12</v>
      </c>
      <c r="AK111" s="65" t="str">
        <f t="shared" si="6"/>
        <v>BK12</v>
      </c>
    </row>
    <row r="112" spans="27:43" ht="15.6" x14ac:dyDescent="0.3">
      <c r="AC112" s="5" t="s">
        <v>403</v>
      </c>
      <c r="AD112" s="65">
        <f>BlkData!AJ94</f>
        <v>51</v>
      </c>
      <c r="AE112" s="65">
        <f t="shared" si="0"/>
        <v>51</v>
      </c>
      <c r="AF112" s="65">
        <f t="shared" si="1"/>
        <v>51</v>
      </c>
      <c r="AG112" s="65">
        <f t="shared" si="2"/>
        <v>51</v>
      </c>
      <c r="AH112" s="65">
        <f t="shared" si="3"/>
        <v>51</v>
      </c>
      <c r="AI112" s="65">
        <f t="shared" si="4"/>
        <v>51</v>
      </c>
      <c r="AJ112" s="65">
        <f t="shared" si="5"/>
        <v>51</v>
      </c>
      <c r="AK112" s="65">
        <f t="shared" si="6"/>
        <v>51</v>
      </c>
    </row>
    <row r="113" spans="29:40" ht="15.6" x14ac:dyDescent="0.3">
      <c r="AC113" s="5" t="s">
        <v>407</v>
      </c>
      <c r="AD113" s="65" t="str">
        <f>IF(ScrDwg="Contact factory for drawing","",BlkData!AB94)</f>
        <v>Ø10 h7</v>
      </c>
      <c r="AE113" s="65" t="str">
        <f t="shared" si="0"/>
        <v>Ø10 h7</v>
      </c>
      <c r="AF113" s="65" t="str">
        <f t="shared" si="1"/>
        <v>Ø10 h7</v>
      </c>
      <c r="AG113" s="65" t="str">
        <f t="shared" si="2"/>
        <v>Ø10 h7</v>
      </c>
      <c r="AH113" s="65" t="str">
        <f t="shared" si="3"/>
        <v>Ø10 h7</v>
      </c>
      <c r="AI113" s="65" t="str">
        <f t="shared" si="4"/>
        <v>Ø10 h7</v>
      </c>
      <c r="AJ113" s="65" t="str">
        <f t="shared" si="5"/>
        <v>Ø10 h7</v>
      </c>
      <c r="AK113" s="65" t="str">
        <f t="shared" si="6"/>
        <v>Ø10 h7</v>
      </c>
    </row>
    <row r="114" spans="29:40" ht="15.6" x14ac:dyDescent="0.3">
      <c r="AC114" s="5" t="s">
        <v>408</v>
      </c>
      <c r="AD114" s="65">
        <f>IF(ScrDwg="Contact factory for drawing","",BlkData!AD94)</f>
        <v>15</v>
      </c>
      <c r="AE114" s="65">
        <f t="shared" si="0"/>
        <v>15</v>
      </c>
      <c r="AF114" s="65">
        <f t="shared" si="1"/>
        <v>15</v>
      </c>
      <c r="AG114" s="65">
        <f t="shared" si="2"/>
        <v>15</v>
      </c>
      <c r="AH114" s="65">
        <f t="shared" si="3"/>
        <v>15</v>
      </c>
      <c r="AI114" s="65">
        <f t="shared" si="4"/>
        <v>15</v>
      </c>
      <c r="AJ114" s="65">
        <f t="shared" si="5"/>
        <v>15</v>
      </c>
      <c r="AK114" s="65">
        <f t="shared" si="6"/>
        <v>15</v>
      </c>
    </row>
    <row r="115" spans="29:40" ht="15.6" x14ac:dyDescent="0.3">
      <c r="AC115" s="5" t="s">
        <v>409</v>
      </c>
      <c r="AD115" s="65">
        <f>IF(ScrDwg="Contact factory for drawing","",IF(C14="Yes",BlkData!M94,""))</f>
        <v>25</v>
      </c>
      <c r="AE115" s="65">
        <f t="shared" si="0"/>
        <v>25</v>
      </c>
      <c r="AF115" s="65">
        <f t="shared" si="1"/>
        <v>25</v>
      </c>
      <c r="AG115" s="65">
        <f t="shared" si="2"/>
        <v>25</v>
      </c>
      <c r="AH115" s="65">
        <f t="shared" si="3"/>
        <v>25</v>
      </c>
      <c r="AI115" s="65">
        <f t="shared" si="4"/>
        <v>25</v>
      </c>
      <c r="AJ115" s="65">
        <f t="shared" si="5"/>
        <v>25</v>
      </c>
      <c r="AK115" s="65">
        <f t="shared" si="6"/>
        <v>25</v>
      </c>
    </row>
    <row r="116" spans="29:40" ht="15.6" x14ac:dyDescent="0.3">
      <c r="AC116" s="5" t="s">
        <v>421</v>
      </c>
      <c r="AD116" s="65" t="str">
        <f>IF(MID(C11,2,1)="F",C11,IF(MID(C12,2,1)="F",C12,""))</f>
        <v>BF12</v>
      </c>
      <c r="AE116" s="65" t="str">
        <f t="shared" si="0"/>
        <v>BF12</v>
      </c>
      <c r="AF116" s="65" t="str">
        <f t="shared" si="1"/>
        <v>BF12</v>
      </c>
      <c r="AG116" s="65" t="str">
        <f t="shared" si="2"/>
        <v>BF12</v>
      </c>
      <c r="AH116" s="65" t="str">
        <f t="shared" si="3"/>
        <v>BF12</v>
      </c>
      <c r="AI116" s="65" t="str">
        <f t="shared" si="4"/>
        <v>BF12</v>
      </c>
      <c r="AJ116" s="65" t="str">
        <f t="shared" si="5"/>
        <v>BF12</v>
      </c>
      <c r="AK116" s="65" t="str">
        <f t="shared" si="6"/>
        <v>BF12</v>
      </c>
    </row>
    <row r="117" spans="29:40" ht="15.6" x14ac:dyDescent="0.3">
      <c r="AC117" s="5" t="s">
        <v>404</v>
      </c>
      <c r="AD117" s="65">
        <f>IF(BlkData!AC95="",0,BlkData!AC95)</f>
        <v>11</v>
      </c>
      <c r="AE117" s="65">
        <f t="shared" si="0"/>
        <v>11</v>
      </c>
      <c r="AF117" s="65">
        <f t="shared" si="1"/>
        <v>11</v>
      </c>
      <c r="AG117" s="65">
        <f t="shared" si="2"/>
        <v>11</v>
      </c>
      <c r="AH117" s="65">
        <f t="shared" si="3"/>
        <v>11</v>
      </c>
      <c r="AI117" s="65">
        <f t="shared" si="4"/>
        <v>11</v>
      </c>
      <c r="AJ117" s="65">
        <f t="shared" si="5"/>
        <v>11</v>
      </c>
      <c r="AK117" s="65">
        <f t="shared" si="6"/>
        <v>11</v>
      </c>
    </row>
    <row r="118" spans="29:40" ht="15.6" x14ac:dyDescent="0.3">
      <c r="AC118" s="5" t="s">
        <v>402</v>
      </c>
      <c r="AD118" s="65">
        <f>IF(ScrDwg="Contact factory for drawing",0,IF(BlkData!AK95="",0,BlkData!AK95))</f>
        <v>6</v>
      </c>
      <c r="AE118" s="65">
        <f t="shared" si="0"/>
        <v>6</v>
      </c>
      <c r="AF118" s="65">
        <f t="shared" si="1"/>
        <v>6</v>
      </c>
      <c r="AG118" s="65">
        <f t="shared" si="2"/>
        <v>6</v>
      </c>
      <c r="AH118" s="65">
        <f t="shared" si="3"/>
        <v>6</v>
      </c>
      <c r="AI118" s="65">
        <f t="shared" si="4"/>
        <v>6</v>
      </c>
      <c r="AJ118" s="65">
        <f t="shared" si="5"/>
        <v>6</v>
      </c>
      <c r="AK118" s="65">
        <f t="shared" si="6"/>
        <v>6</v>
      </c>
      <c r="AL118" s="2" t="str">
        <f>IF((AD118=0)+(C14="No"),IF(C14="No","("&amp;AD116&amp;" float end typically"&amp;CHAR(10)&amp;"hides "&amp;AD118&amp;" mm screw thread)",""),AD118&amp;" mm screw thread"&amp;CHAR(10)&amp;"in float end)")</f>
        <v>6 mm screw thread
in float end)</v>
      </c>
    </row>
    <row r="119" spans="29:40" ht="15.6" x14ac:dyDescent="0.3">
      <c r="AC119" s="5" t="s">
        <v>406</v>
      </c>
      <c r="AD119" s="65">
        <f>IF(ScrDwg="Contact factory for drawing","",AD110-AD118-AD123)</f>
        <v>632</v>
      </c>
      <c r="AE119" s="65">
        <f t="shared" si="0"/>
        <v>632</v>
      </c>
      <c r="AF119" s="65">
        <f t="shared" si="1"/>
        <v>632</v>
      </c>
      <c r="AG119" s="65">
        <f t="shared" si="2"/>
        <v>632</v>
      </c>
      <c r="AH119" s="65">
        <f t="shared" si="3"/>
        <v>632</v>
      </c>
      <c r="AI119" s="65">
        <f t="shared" si="4"/>
        <v>632</v>
      </c>
      <c r="AJ119" s="65">
        <f t="shared" si="5"/>
        <v>632</v>
      </c>
      <c r="AK119" s="65">
        <f t="shared" si="6"/>
        <v>632</v>
      </c>
    </row>
    <row r="120" spans="29:40" ht="15.6" x14ac:dyDescent="0.3">
      <c r="AC120" s="5" t="s">
        <v>410</v>
      </c>
      <c r="AD120" s="65">
        <f>IF(ScrDwg="Contact factory for drawing","",IF(C14="yes",AD119+AD123+BlkData!J94+IF(BlkData!O95="",0,BlkData!O95/2),""))</f>
        <v>698</v>
      </c>
      <c r="AE120" s="65">
        <f t="shared" si="0"/>
        <v>698</v>
      </c>
      <c r="AF120" s="65">
        <f t="shared" si="1"/>
        <v>698</v>
      </c>
      <c r="AG120" s="65">
        <f t="shared" si="2"/>
        <v>698</v>
      </c>
      <c r="AH120" s="65">
        <f t="shared" si="3"/>
        <v>698</v>
      </c>
      <c r="AI120" s="65">
        <f t="shared" si="4"/>
        <v>698</v>
      </c>
      <c r="AJ120" s="65">
        <f t="shared" si="5"/>
        <v>698</v>
      </c>
      <c r="AK120" s="65">
        <f t="shared" si="6"/>
        <v>698</v>
      </c>
    </row>
    <row r="121" spans="29:40" ht="15.6" x14ac:dyDescent="0.3">
      <c r="AC121" s="5" t="s">
        <v>425</v>
      </c>
      <c r="AD121" s="65">
        <f>IF(ScrDwg="Contact factory for drawing","",AD119+AD123+IF(C14="No",AD118,0))</f>
        <v>682</v>
      </c>
      <c r="AE121" s="65">
        <f t="shared" si="0"/>
        <v>682</v>
      </c>
      <c r="AF121" s="65">
        <f t="shared" si="1"/>
        <v>682</v>
      </c>
      <c r="AG121" s="65">
        <f t="shared" si="2"/>
        <v>682</v>
      </c>
      <c r="AH121" s="65">
        <f t="shared" si="3"/>
        <v>682</v>
      </c>
      <c r="AI121" s="65">
        <f t="shared" si="4"/>
        <v>682</v>
      </c>
      <c r="AJ121" s="65">
        <f t="shared" si="5"/>
        <v>682</v>
      </c>
      <c r="AK121" s="65">
        <f t="shared" si="6"/>
        <v>682</v>
      </c>
    </row>
    <row r="122" spans="29:40" ht="15.6" x14ac:dyDescent="0.3">
      <c r="AC122" s="5" t="s">
        <v>411</v>
      </c>
      <c r="AD122" s="65">
        <f>IF(ScrDwg="Contact factory for drawing","",IF(C14="Yes",BlkData!I94,""))</f>
        <v>13</v>
      </c>
      <c r="AE122" s="65">
        <f t="shared" si="0"/>
        <v>13</v>
      </c>
      <c r="AF122" s="65">
        <f t="shared" si="1"/>
        <v>13</v>
      </c>
      <c r="AG122" s="65">
        <f t="shared" si="2"/>
        <v>13</v>
      </c>
      <c r="AH122" s="65">
        <f t="shared" si="3"/>
        <v>13</v>
      </c>
      <c r="AI122" s="65">
        <f t="shared" si="4"/>
        <v>13</v>
      </c>
      <c r="AJ122" s="65">
        <f t="shared" si="5"/>
        <v>13</v>
      </c>
      <c r="AK122" s="65">
        <f t="shared" si="6"/>
        <v>13</v>
      </c>
    </row>
    <row r="123" spans="29:40" ht="15.6" x14ac:dyDescent="0.3">
      <c r="AC123" s="5" t="s">
        <v>405</v>
      </c>
      <c r="AD123" s="65">
        <f>IF(NutDwg=0,"",J42)</f>
        <v>50</v>
      </c>
      <c r="AE123" s="65">
        <f t="shared" si="0"/>
        <v>50</v>
      </c>
      <c r="AF123" s="65">
        <f t="shared" si="1"/>
        <v>50</v>
      </c>
      <c r="AG123" s="65">
        <f t="shared" si="2"/>
        <v>50</v>
      </c>
      <c r="AH123" s="65">
        <f t="shared" si="3"/>
        <v>50</v>
      </c>
      <c r="AI123" s="65">
        <f t="shared" si="4"/>
        <v>50</v>
      </c>
      <c r="AJ123" s="65">
        <f t="shared" si="5"/>
        <v>50</v>
      </c>
      <c r="AK123" s="65">
        <f t="shared" si="6"/>
        <v>50</v>
      </c>
    </row>
    <row r="124" spans="29:40" ht="15.6" x14ac:dyDescent="0.3">
      <c r="AC124" s="5" t="s">
        <v>413</v>
      </c>
      <c r="AD124" s="65" t="str" cm="1">
        <f t="array" ref="AD124">IF(NutDwg=0,"","Ø"&amp;_xlfn.UNIQUE(_xlfn._xlws.FILTER(Nut_Data[[#All],[D2]],(Nut_Data[[#All],[Series]]=C7)*(Nut_Data[[#All],[d (num)]]=C8)*(Nut_Data[[#All],[Lead (num)]]=C9),"")))</f>
        <v>Ø28</v>
      </c>
      <c r="AE124" s="65" t="str">
        <f t="shared" si="0"/>
        <v>Ø28</v>
      </c>
      <c r="AF124" s="65" t="str">
        <f t="shared" si="1"/>
        <v>Ø28</v>
      </c>
      <c r="AG124" s="65" t="str">
        <f t="shared" si="2"/>
        <v>Ø28</v>
      </c>
      <c r="AH124" s="65" t="str">
        <f t="shared" si="3"/>
        <v>Ø28</v>
      </c>
      <c r="AI124" s="65" t="str">
        <f t="shared" si="4"/>
        <v>Ø28</v>
      </c>
      <c r="AJ124" s="65" t="str">
        <f t="shared" si="5"/>
        <v>Ø28</v>
      </c>
      <c r="AK124" s="65" t="str">
        <f t="shared" si="6"/>
        <v>Ø28</v>
      </c>
    </row>
    <row r="125" spans="29:40" ht="15.6" x14ac:dyDescent="0.3">
      <c r="AC125" s="5" t="s">
        <v>414</v>
      </c>
      <c r="AD125" s="65" t="str" cm="1">
        <f t="array" ref="AD125">IF(NutDwg=0,"","Ø"&amp;_xlfn.UNIQUE(_xlfn._xlws.FILTER(Nut_Data[[#All],[A]],(Nut_Data[[#All],[Series]]=C7)*(Nut_Data[[#All],[d (num)]]=C8)*(Nut_Data[[#All],[Lead (num)]]=C9),"")))</f>
        <v>Ø48</v>
      </c>
      <c r="AE125" s="65" t="str">
        <f t="shared" si="0"/>
        <v>Ø48</v>
      </c>
      <c r="AF125" s="65" t="str">
        <f t="shared" si="1"/>
        <v>Ø48</v>
      </c>
      <c r="AG125" s="65" t="str">
        <f t="shared" si="2"/>
        <v>Ø48</v>
      </c>
      <c r="AH125" s="65" t="str">
        <f t="shared" si="3"/>
        <v>Ø48</v>
      </c>
      <c r="AI125" s="65" t="str">
        <f t="shared" si="4"/>
        <v>Ø48</v>
      </c>
      <c r="AJ125" s="65" t="str">
        <f t="shared" si="5"/>
        <v>Ø48</v>
      </c>
      <c r="AK125" s="65" t="str">
        <f t="shared" si="6"/>
        <v>Ø48</v>
      </c>
    </row>
    <row r="126" spans="29:40" ht="15.6" x14ac:dyDescent="0.3">
      <c r="AC126" s="5" t="s">
        <v>415</v>
      </c>
      <c r="AD126" s="65">
        <f>IF(NutDwg=0,"",IF(C7="F2RSQ",AM126,AL126))</f>
        <v>10</v>
      </c>
      <c r="AE126" s="65">
        <f t="shared" si="0"/>
        <v>10</v>
      </c>
      <c r="AF126" s="65">
        <f t="shared" si="1"/>
        <v>10</v>
      </c>
      <c r="AG126" s="65">
        <f t="shared" si="2"/>
        <v>10</v>
      </c>
      <c r="AH126" s="65">
        <f t="shared" si="3"/>
        <v>10</v>
      </c>
      <c r="AI126" s="65">
        <f t="shared" si="4"/>
        <v>10</v>
      </c>
      <c r="AJ126" s="65">
        <f t="shared" si="5"/>
        <v>10</v>
      </c>
      <c r="AK126" s="65">
        <f t="shared" si="6"/>
        <v>10</v>
      </c>
      <c r="AL126" s="2" cm="1">
        <f t="array" ref="AL126">_xlfn.UNIQUE(_xlfn._xlws.FILTER(Nut_Data[[#All],[B]],(Nut_Data[[#All],[Series]]=C7)*(Nut_Data[[#All],[d (num)]]=C8)*(Nut_Data[[#All],[Lead (num)]]=C9),""))</f>
        <v>10</v>
      </c>
      <c r="AM126" s="2" cm="1">
        <f t="array" ref="AM126">_xlfn.UNIQUE(_xlfn._xlws.FILTER(Nut_Data[[#All],[E]],(Nut_Data[[#All],[Series]]=C7)*(Nut_Data[[#All],[d (num)]]=C8)*(Nut_Data[[#All],[Lead (num)]]=C9),""))</f>
        <v>0</v>
      </c>
      <c r="AN126" s="2" t="str">
        <f>IF(C7="F2RSQ",AL126,"")</f>
        <v/>
      </c>
    </row>
    <row r="127" spans="29:40" ht="15.6" x14ac:dyDescent="0.3">
      <c r="AC127" s="5" t="s">
        <v>427</v>
      </c>
      <c r="AD127" s="65" cm="1">
        <f t="array" ref="AD127">IF(NutDwg=0,"",_xlfn.UNIQUE(_xlfn._xlws.FILTER(Nut_Data[[#All],[W]],(Nut_Data[[#All],[Series]]=C7)*(Nut_Data[[#All],[d (num)]]=C8)*(Nut_Data[[#All],[Lead (num)]]=C9),"")))</f>
        <v>38</v>
      </c>
      <c r="AE127" s="65">
        <f t="shared" si="0"/>
        <v>38</v>
      </c>
      <c r="AF127" s="65">
        <f t="shared" si="1"/>
        <v>38</v>
      </c>
      <c r="AG127" s="65">
        <f t="shared" si="2"/>
        <v>38</v>
      </c>
      <c r="AH127" s="65">
        <f t="shared" si="3"/>
        <v>38</v>
      </c>
      <c r="AI127" s="65">
        <f t="shared" si="4"/>
        <v>38</v>
      </c>
      <c r="AJ127" s="65">
        <f t="shared" si="5"/>
        <v>38</v>
      </c>
      <c r="AK127" s="65">
        <f t="shared" si="6"/>
        <v>38</v>
      </c>
    </row>
    <row r="128" spans="29:40" ht="15.6" x14ac:dyDescent="0.3">
      <c r="AC128" s="5" t="s">
        <v>416</v>
      </c>
      <c r="AD128" s="65" cm="1">
        <f t="array" ref="AD128">_xlfn.UNIQUE(_xlfn._xlws.FILTER(Nut_Data[[#All],[X_qty]],(Nut_Data[[#All],[Series]]=C7)*(Nut_Data[[#All],[d (num)]]=C8)*(Nut_Data[[#All],[Lead (num)]]=C9),""))</f>
        <v>6</v>
      </c>
      <c r="AE128" s="65">
        <f t="shared" si="0"/>
        <v>6</v>
      </c>
      <c r="AF128" s="65">
        <f t="shared" si="1"/>
        <v>6</v>
      </c>
      <c r="AG128" s="65">
        <f t="shared" si="2"/>
        <v>6</v>
      </c>
      <c r="AH128" s="65">
        <f t="shared" si="3"/>
        <v>6</v>
      </c>
      <c r="AI128" s="65">
        <f t="shared" si="4"/>
        <v>6</v>
      </c>
      <c r="AJ128" s="65">
        <f t="shared" si="5"/>
        <v>6</v>
      </c>
      <c r="AK128" s="65">
        <f t="shared" si="6"/>
        <v>6</v>
      </c>
    </row>
    <row r="129" spans="29:38" ht="15.6" x14ac:dyDescent="0.3">
      <c r="AC129" s="5" t="s">
        <v>419</v>
      </c>
      <c r="AD129" s="65" t="str" cm="1">
        <f t="array" ref="AD129">_xlfn.UNIQUE(_xlfn._xlws.FILTER(Nut_Data[[#All],[X_ang]],(Nut_Data[[#All],[Series]]=C7)*(Nut_Data[[#All],[d (num)]]=C8)*(Nut_Data[[#All],[Lead (num)]]=C9),""))&amp;"°"</f>
        <v>45°</v>
      </c>
      <c r="AE129" s="65" t="str">
        <f t="shared" si="0"/>
        <v>45°</v>
      </c>
      <c r="AF129" s="65" t="str">
        <f t="shared" si="1"/>
        <v>45°</v>
      </c>
      <c r="AG129" s="65" t="str">
        <f t="shared" si="2"/>
        <v>45°</v>
      </c>
      <c r="AH129" s="65" t="str">
        <f t="shared" si="3"/>
        <v>45°</v>
      </c>
      <c r="AI129" s="65" t="str">
        <f t="shared" si="4"/>
        <v>45°</v>
      </c>
      <c r="AJ129" s="65" t="str">
        <f t="shared" si="5"/>
        <v>45°</v>
      </c>
      <c r="AK129" s="65" t="str">
        <f t="shared" si="6"/>
        <v>45°</v>
      </c>
    </row>
    <row r="130" spans="29:38" ht="15.6" x14ac:dyDescent="0.3">
      <c r="AC130" s="5" t="s">
        <v>417</v>
      </c>
      <c r="AD130" s="65" t="str" cm="1">
        <f t="array" ref="AD130">IF(NutDwg=0,"",_xlfn.UNIQUE(_xlfn._xlws.FILTER(Nut_Data[[#All],[Q]],(Nut_Data[[#All],[Series]]=C7)*(Nut_Data[[#All],[d (num)]]=C8)*(Nut_Data[[#All],[Lead (num)]]=C9),""))&amp;" (Oil Hole)")</f>
        <v>M6 (Oil Hole)</v>
      </c>
      <c r="AE130" s="65" t="str">
        <f t="shared" si="0"/>
        <v>M6 (Oil Hole)</v>
      </c>
      <c r="AF130" s="65" t="str">
        <f t="shared" si="1"/>
        <v>M6 (Oil Hole)</v>
      </c>
      <c r="AG130" s="65" t="str">
        <f t="shared" si="2"/>
        <v>M6 (Oil Hole)</v>
      </c>
      <c r="AH130" s="65" t="str">
        <f t="shared" si="3"/>
        <v>M6 (Oil Hole)</v>
      </c>
      <c r="AI130" s="65" t="str">
        <f t="shared" si="4"/>
        <v>M6 (Oil Hole)</v>
      </c>
      <c r="AJ130" s="65" t="str">
        <f t="shared" si="5"/>
        <v>M6 (Oil Hole)</v>
      </c>
      <c r="AK130" s="65" t="str">
        <f t="shared" si="6"/>
        <v>M6 (Oil Hole)</v>
      </c>
    </row>
    <row r="131" spans="29:38" ht="15.6" x14ac:dyDescent="0.3">
      <c r="AC131" s="5" t="s">
        <v>418</v>
      </c>
      <c r="AD131" s="65" t="str" cm="1">
        <f t="array" ref="AD131">_xlfn.UNIQUE(_xlfn._xlws.FILTER(Nut_Data[[#All],[Q_ang]],(Nut_Data[[#All],[Series]]=C7)*(Nut_Data[[#All],[d (num)]]=C8)*(Nut_Data[[#All],[Lead (num)]]=C9),""))&amp;"°"</f>
        <v>22.5°</v>
      </c>
      <c r="AE131" s="65" t="str">
        <f t="shared" si="0"/>
        <v>22.5°</v>
      </c>
      <c r="AF131" s="65" t="str">
        <f t="shared" si="1"/>
        <v>22.5°</v>
      </c>
      <c r="AG131" s="65" t="str">
        <f t="shared" si="2"/>
        <v>22.5°</v>
      </c>
      <c r="AH131" s="65" t="str">
        <f t="shared" si="3"/>
        <v>22.5°</v>
      </c>
      <c r="AI131" s="65" t="str">
        <f t="shared" si="4"/>
        <v>22.5°</v>
      </c>
      <c r="AJ131" s="65" t="str">
        <f t="shared" si="5"/>
        <v>22.5°</v>
      </c>
      <c r="AK131" s="65" t="str">
        <f t="shared" si="6"/>
        <v>22.5°</v>
      </c>
    </row>
    <row r="132" spans="29:38" ht="15.6" x14ac:dyDescent="0.3">
      <c r="AC132" s="5" t="s">
        <v>426</v>
      </c>
      <c r="AD132" s="65" cm="1">
        <f t="array" ref="AD132">IF(NutDwg=0,"",_xlfn.UNIQUE(_xlfn._xlws.FILTER(Nut_Data[[#All],[H]],(Nut_Data[[#All],[Series]]=C7)*(Nut_Data[[#All],[d (num)]]=C8)*(Nut_Data[[#All],[Lead (num)]]=C9),"")))</f>
        <v>40</v>
      </c>
      <c r="AE132" s="65">
        <f t="shared" si="0"/>
        <v>40</v>
      </c>
      <c r="AF132" s="65">
        <f t="shared" si="1"/>
        <v>40</v>
      </c>
      <c r="AG132" s="65">
        <f t="shared" si="2"/>
        <v>40</v>
      </c>
      <c r="AH132" s="65">
        <f t="shared" si="3"/>
        <v>40</v>
      </c>
      <c r="AI132" s="65">
        <f t="shared" si="4"/>
        <v>40</v>
      </c>
      <c r="AJ132" s="65">
        <f t="shared" si="5"/>
        <v>40</v>
      </c>
      <c r="AK132" s="65">
        <f t="shared" si="6"/>
        <v>40</v>
      </c>
    </row>
    <row r="133" spans="29:38" ht="15.6" x14ac:dyDescent="0.3">
      <c r="AC133" s="5" t="s">
        <v>428</v>
      </c>
      <c r="AD133" s="65" cm="1">
        <f t="array" ref="AD133">_xlfn.UNIQUE(_xlfn._xlws.FILTER(Nut_Data[[#All],[X]],(Nut_Data[[#All],[Series]]=C7)*(Nut_Data[[#All],[d (num)]]=C8)*(Nut_Data[[#All],[Lead (num)]]=C9),""))</f>
        <v>5.5</v>
      </c>
      <c r="AE133" s="65">
        <f t="shared" si="0"/>
        <v>5.5</v>
      </c>
      <c r="AF133" s="65">
        <f t="shared" si="1"/>
        <v>5.5</v>
      </c>
      <c r="AG133" s="65">
        <f t="shared" si="2"/>
        <v>5.5</v>
      </c>
      <c r="AH133" s="65">
        <f t="shared" si="3"/>
        <v>5.5</v>
      </c>
      <c r="AI133" s="65">
        <f t="shared" si="4"/>
        <v>5.5</v>
      </c>
      <c r="AJ133" s="65">
        <f t="shared" si="5"/>
        <v>5.5</v>
      </c>
      <c r="AK133" s="65">
        <f t="shared" si="6"/>
        <v>5.5</v>
      </c>
    </row>
    <row r="134" spans="29:38" ht="15.6" x14ac:dyDescent="0.3">
      <c r="AC134" s="5" t="s">
        <v>442</v>
      </c>
      <c r="AD134" s="65" t="str">
        <f>IF(NutDwg=0,"",AD128&amp;" - "&amp;TEXT(AD133,"#0.0")&amp;" (thr.)")</f>
        <v>6 - 5.5 (thr.)</v>
      </c>
      <c r="AE134" s="65" t="str">
        <f t="shared" si="0"/>
        <v>6 - 5.5 (thr.)</v>
      </c>
      <c r="AF134" s="65" t="str">
        <f t="shared" si="1"/>
        <v>6 - 5.5 (thr.)</v>
      </c>
      <c r="AG134" s="65" t="str">
        <f t="shared" si="2"/>
        <v>6 - 5.5 (thr.)</v>
      </c>
      <c r="AH134" s="65" t="str">
        <f t="shared" si="3"/>
        <v>6 - 5.5 (thr.)</v>
      </c>
      <c r="AI134" s="65" t="str">
        <f t="shared" si="4"/>
        <v>6 - 5.5 (thr.)</v>
      </c>
      <c r="AJ134" s="65" t="str">
        <f t="shared" si="5"/>
        <v>6 - 5.5 (thr.)</v>
      </c>
      <c r="AK134" s="65" t="str">
        <f t="shared" si="6"/>
        <v>6 - 5.5 (thr.)</v>
      </c>
    </row>
    <row r="135" spans="29:38" ht="15.6" x14ac:dyDescent="0.3">
      <c r="AC135" s="2" t="s">
        <v>443</v>
      </c>
      <c r="AD135" s="65" t="str">
        <f>IF(NutDwg=0,"","on Ø"&amp;AD127&amp;" center")</f>
        <v>on Ø38 center</v>
      </c>
      <c r="AE135" s="65" t="str">
        <f t="shared" si="0"/>
        <v>on Ø38 center</v>
      </c>
      <c r="AF135" s="65" t="str">
        <f t="shared" si="1"/>
        <v>on Ø38 center</v>
      </c>
      <c r="AG135" s="65" t="str">
        <f t="shared" si="2"/>
        <v>on Ø38 center</v>
      </c>
      <c r="AH135" s="65" t="str">
        <f t="shared" si="3"/>
        <v>on Ø38 center</v>
      </c>
      <c r="AI135" s="65" t="str">
        <f t="shared" si="4"/>
        <v>on Ø38 center</v>
      </c>
      <c r="AJ135" s="65" t="str">
        <f t="shared" si="5"/>
        <v>on Ø38 center</v>
      </c>
      <c r="AK135" s="65" t="str">
        <f t="shared" si="6"/>
        <v>on Ø38 center</v>
      </c>
    </row>
    <row r="136" spans="29:38" ht="15.6" x14ac:dyDescent="0.3">
      <c r="AC136" s="5" t="s">
        <v>444</v>
      </c>
      <c r="AD136" s="65" t="str">
        <f>IF(ScrDwg="Contact factory for drawing","",IF((LEFT(AD111,2)="BK")*(C14="Yes"),BlkData!AL94,""))</f>
        <v>4 - Ø6.6 drill through
Ø11 counterbore 1.5 deep</v>
      </c>
      <c r="AE136" s="65" t="str">
        <f t="shared" ref="AE136:AE137" si="7">AD136</f>
        <v>4 - Ø6.6 drill through
Ø11 counterbore 1.5 deep</v>
      </c>
      <c r="AF136" s="65" t="str">
        <f t="shared" ref="AF136:AF137" si="8">AD136</f>
        <v>4 - Ø6.6 drill through
Ø11 counterbore 1.5 deep</v>
      </c>
      <c r="AG136" s="65" t="str">
        <f t="shared" ref="AG136:AG137" si="9">AD136</f>
        <v>4 - Ø6.6 drill through
Ø11 counterbore 1.5 deep</v>
      </c>
      <c r="AH136" s="65" t="str">
        <f t="shared" ref="AH136:AH137" si="10">AD136</f>
        <v>4 - Ø6.6 drill through
Ø11 counterbore 1.5 deep</v>
      </c>
      <c r="AI136" s="65" t="str">
        <f t="shared" ref="AI136:AI137" si="11">AD136</f>
        <v>4 - Ø6.6 drill through
Ø11 counterbore 1.5 deep</v>
      </c>
      <c r="AJ136" s="65" t="str">
        <f t="shared" ref="AJ136:AJ137" si="12">AD136</f>
        <v>4 - Ø6.6 drill through
Ø11 counterbore 1.5 deep</v>
      </c>
      <c r="AK136" s="65" t="str">
        <f t="shared" ref="AK136:AK137" si="13">AD136</f>
        <v>4 - Ø6.6 drill through
Ø11 counterbore 1.5 deep</v>
      </c>
      <c r="AL136" s="2" t="str">
        <f>IF(AD136=0,"",AD136)</f>
        <v>4 - Ø6.6 drill through
Ø11 counterbore 1.5 deep</v>
      </c>
    </row>
    <row r="137" spans="29:38" ht="15.6" x14ac:dyDescent="0.3">
      <c r="AC137" s="5" t="s">
        <v>445</v>
      </c>
      <c r="AD137" s="65" t="str">
        <f>IF(ScrDwg="Contact factory for drawing","",IF((LEFT(AD116,2)="BF")*(C14="Yes"),BlkData!AL95,""))</f>
        <v>2 - Ø6.6 drill through
Ø11 counterbore 1.5 deep</v>
      </c>
      <c r="AE137" s="65" t="str">
        <f t="shared" si="7"/>
        <v>2 - Ø6.6 drill through
Ø11 counterbore 1.5 deep</v>
      </c>
      <c r="AF137" s="65" t="str">
        <f t="shared" si="8"/>
        <v>2 - Ø6.6 drill through
Ø11 counterbore 1.5 deep</v>
      </c>
      <c r="AG137" s="65" t="str">
        <f t="shared" si="9"/>
        <v>2 - Ø6.6 drill through
Ø11 counterbore 1.5 deep</v>
      </c>
      <c r="AH137" s="65" t="str">
        <f t="shared" si="10"/>
        <v>2 - Ø6.6 drill through
Ø11 counterbore 1.5 deep</v>
      </c>
      <c r="AI137" s="65" t="str">
        <f t="shared" si="11"/>
        <v>2 - Ø6.6 drill through
Ø11 counterbore 1.5 deep</v>
      </c>
      <c r="AJ137" s="65" t="str">
        <f t="shared" si="12"/>
        <v>2 - Ø6.6 drill through
Ø11 counterbore 1.5 deep</v>
      </c>
      <c r="AK137" s="65" t="str">
        <f t="shared" si="13"/>
        <v>2 - Ø6.6 drill through
Ø11 counterbore 1.5 deep</v>
      </c>
      <c r="AL137" s="2" t="str">
        <f>IF(AD137=0,"",AD137)</f>
        <v>2 - Ø6.6 drill through
Ø11 counterbore 1.5 deep</v>
      </c>
    </row>
  </sheetData>
  <sheetProtection algorithmName="SHA-512" hashValue="shdeatQwQEqXp3u6jQiFuWJMBjOQnmqzfOmU+BIqO8wKachMQFFN5hGTzgV/VGSb7KtE1Aha3fJ3LZT3okUNkw==" saltValue="VBwlHw6y36Qj5QCXhtNrxg==" spinCount="100000" sheet="1" objects="1" scenarios="1" selectLockedCells="1"/>
  <mergeCells count="11">
    <mergeCell ref="AC96:AD96"/>
    <mergeCell ref="AC97:AD97"/>
    <mergeCell ref="AC99:AD99"/>
    <mergeCell ref="AC98:AD98"/>
    <mergeCell ref="AM58:AU69"/>
    <mergeCell ref="AB70:AU91"/>
    <mergeCell ref="AC92:AD92"/>
    <mergeCell ref="AC94:AD94"/>
    <mergeCell ref="AC95:AD95"/>
    <mergeCell ref="AD62:AI63"/>
    <mergeCell ref="AC93:AD93"/>
  </mergeCells>
  <phoneticPr fontId="3" type="noConversion"/>
  <conditionalFormatting sqref="D10">
    <cfRule type="containsText" dxfId="8" priority="10" operator="containsText" text="LH Thread not an option">
      <formula>NOT(ISERROR(SEARCH("LH Thread not an option",D10)))</formula>
    </cfRule>
  </conditionalFormatting>
  <conditionalFormatting sqref="D22">
    <cfRule type="cellIs" dxfId="7" priority="6" stopIfTrue="1" operator="lessThan">
      <formula>$D$17</formula>
    </cfRule>
    <cfRule type="cellIs" dxfId="6" priority="8" operator="lessThan">
      <formula>$D$20</formula>
    </cfRule>
  </conditionalFormatting>
  <conditionalFormatting sqref="E22">
    <cfRule type="cellIs" dxfId="5" priority="5" stopIfTrue="1" operator="lessThan">
      <formula>$E$17</formula>
    </cfRule>
    <cfRule type="cellIs" dxfId="4" priority="7" operator="lessThan">
      <formula>$E$20</formula>
    </cfRule>
  </conditionalFormatting>
  <conditionalFormatting sqref="B11">
    <cfRule type="expression" dxfId="3" priority="4">
      <formula>ISERROR(J35)</formula>
    </cfRule>
  </conditionalFormatting>
  <conditionalFormatting sqref="B12">
    <cfRule type="expression" dxfId="2" priority="3">
      <formula>ISERROR(J38)</formula>
    </cfRule>
  </conditionalFormatting>
  <dataValidations count="6">
    <dataValidation type="list" allowBlank="1" showInputMessage="1" showErrorMessage="1" sqref="C14" xr:uid="{FA74497E-7865-4309-976E-FA412EEE10D5}">
      <formula1>"Yes,No"</formula1>
    </dataValidation>
    <dataValidation type="list" allowBlank="1" showInputMessage="1" showErrorMessage="1" sqref="C7" xr:uid="{99C35A9D-2E9D-4D28-AFDF-099F37985E8F}">
      <formula1>_xlfn.ANCHORARRAY($B$27)</formula1>
    </dataValidation>
    <dataValidation type="list" allowBlank="1" showInputMessage="1" showErrorMessage="1" sqref="C8" xr:uid="{E91A5FA2-1EE2-4F3C-BA54-64701CBAE896}">
      <formula1>_xlfn.ANCHORARRAY($E$27)</formula1>
    </dataValidation>
    <dataValidation type="list" allowBlank="1" showInputMessage="1" showErrorMessage="1" sqref="C9" xr:uid="{7FE3445A-2B5D-44A2-906C-78F68EDF9214}">
      <formula1>_xlfn.ANCHORARRAY($F$27)</formula1>
    </dataValidation>
    <dataValidation type="whole" allowBlank="1" showInputMessage="1" showErrorMessage="1" sqref="C13" xr:uid="{AA65A593-E52B-4981-A13D-DC07FF246D3D}">
      <formula1>J28</formula1>
      <formula2>J30</formula2>
    </dataValidation>
    <dataValidation type="list" allowBlank="1" showInputMessage="1" showErrorMessage="1" sqref="C10" xr:uid="{4F1FE82B-858F-431C-BE4A-F2D272AB8727}">
      <formula1>$G$27:$G$28</formula1>
    </dataValidation>
  </dataValidations>
  <pageMargins left="0.25" right="0.25" top="0.25" bottom="0.25" header="0.3" footer="0.3"/>
  <pageSetup paperSize="3" orientation="landscape" r:id="rId1"/>
  <headerFooter>
    <oddFooter>&amp;L&amp;"Courier New,Regular"&amp;10Configured using: &amp;F
Configuration Date: &amp;D &amp;T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D60867F-6398-4244-9953-F12AC8BC3716}">
          <x14:formula1>
            <xm:f>NutData!$BY$4:$BY$9</xm:f>
          </x14:formula1>
          <xm:sqref>C11:C12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44786-6C45-466F-A51E-7DDB4091CB3A}">
  <dimension ref="B4:S40"/>
  <sheetViews>
    <sheetView topLeftCell="A34" zoomScaleNormal="100" workbookViewId="0">
      <selection activeCell="G41" sqref="G41"/>
    </sheetView>
  </sheetViews>
  <sheetFormatPr defaultRowHeight="14.4" x14ac:dyDescent="0.3"/>
  <cols>
    <col min="1" max="1" width="8.33203125" bestFit="1" customWidth="1"/>
    <col min="2" max="2" width="8.33203125" customWidth="1"/>
    <col min="3" max="3" width="10.33203125" customWidth="1"/>
    <col min="4" max="5" width="8.88671875" customWidth="1"/>
    <col min="7" max="7" width="59" customWidth="1"/>
    <col min="11" max="11" width="10.33203125" customWidth="1"/>
    <col min="12" max="12" width="9.88671875" customWidth="1"/>
    <col min="13" max="13" width="10.109375" customWidth="1"/>
    <col min="14" max="14" width="32.109375" customWidth="1"/>
    <col min="15" max="15" width="9.6640625" customWidth="1"/>
    <col min="19" max="19" width="19.21875" customWidth="1"/>
  </cols>
  <sheetData>
    <row r="4" spans="2:19" x14ac:dyDescent="0.3">
      <c r="B4" t="s">
        <v>382</v>
      </c>
      <c r="C4" t="s">
        <v>175</v>
      </c>
      <c r="D4" t="s">
        <v>378</v>
      </c>
      <c r="E4" t="s">
        <v>379</v>
      </c>
      <c r="F4" t="s">
        <v>380</v>
      </c>
      <c r="G4" t="s">
        <v>383</v>
      </c>
      <c r="K4" t="s">
        <v>175</v>
      </c>
      <c r="L4" t="s">
        <v>385</v>
      </c>
      <c r="M4" t="s">
        <v>384</v>
      </c>
      <c r="N4" t="s">
        <v>383</v>
      </c>
      <c r="Q4" t="s">
        <v>386</v>
      </c>
      <c r="R4" t="s">
        <v>383</v>
      </c>
    </row>
    <row r="5" spans="2:19" ht="72" customHeight="1" x14ac:dyDescent="0.3">
      <c r="B5">
        <v>1</v>
      </c>
      <c r="C5" t="s">
        <v>6</v>
      </c>
      <c r="D5" t="s">
        <v>4</v>
      </c>
      <c r="E5" t="s">
        <v>5</v>
      </c>
      <c r="F5" t="s">
        <v>183</v>
      </c>
      <c r="G5" t="e" vm="3">
        <v>#VALUE!</v>
      </c>
      <c r="K5" t="s">
        <v>6</v>
      </c>
      <c r="L5">
        <v>16</v>
      </c>
      <c r="M5">
        <v>32</v>
      </c>
      <c r="N5" t="e" vm="4">
        <v>#VALUE!</v>
      </c>
      <c r="Q5" t="s">
        <v>4</v>
      </c>
      <c r="R5" t="e" vm="5">
        <v>#VALUE!</v>
      </c>
    </row>
    <row r="6" spans="2:19" ht="72" customHeight="1" x14ac:dyDescent="0.3">
      <c r="B6">
        <v>2</v>
      </c>
      <c r="C6" t="s">
        <v>60</v>
      </c>
      <c r="D6" t="s">
        <v>4</v>
      </c>
      <c r="E6" t="s">
        <v>5</v>
      </c>
      <c r="F6" t="s">
        <v>183</v>
      </c>
      <c r="G6" t="s">
        <v>524</v>
      </c>
      <c r="K6" t="s">
        <v>6</v>
      </c>
      <c r="L6">
        <v>40</v>
      </c>
      <c r="M6">
        <v>100</v>
      </c>
      <c r="N6" t="e" vm="6">
        <v>#VALUE!</v>
      </c>
      <c r="Q6" t="s">
        <v>5</v>
      </c>
      <c r="R6" t="e" vm="7">
        <v>#VALUE!</v>
      </c>
    </row>
    <row r="7" spans="2:19" ht="72" customHeight="1" x14ac:dyDescent="0.3">
      <c r="B7">
        <v>3</v>
      </c>
      <c r="C7" t="s">
        <v>68</v>
      </c>
      <c r="D7" t="s">
        <v>4</v>
      </c>
      <c r="E7" t="s">
        <v>5</v>
      </c>
      <c r="F7" t="s">
        <v>183</v>
      </c>
      <c r="G7" t="e" vm="8">
        <v>#VALUE!</v>
      </c>
      <c r="K7" t="s">
        <v>60</v>
      </c>
      <c r="L7">
        <v>16</v>
      </c>
      <c r="M7">
        <v>32</v>
      </c>
    </row>
    <row r="8" spans="2:19" ht="72" customHeight="1" x14ac:dyDescent="0.3">
      <c r="B8">
        <v>4</v>
      </c>
      <c r="C8" t="s">
        <v>90</v>
      </c>
      <c r="D8" t="s">
        <v>4</v>
      </c>
      <c r="E8" t="s">
        <v>5</v>
      </c>
      <c r="F8" t="s">
        <v>183</v>
      </c>
      <c r="G8" t="s">
        <v>524</v>
      </c>
      <c r="K8" t="s">
        <v>60</v>
      </c>
      <c r="L8">
        <v>40</v>
      </c>
      <c r="M8">
        <v>80</v>
      </c>
    </row>
    <row r="9" spans="2:19" ht="72" customHeight="1" x14ac:dyDescent="0.3">
      <c r="B9">
        <v>5</v>
      </c>
      <c r="C9" t="s">
        <v>6</v>
      </c>
      <c r="D9" t="s">
        <v>4</v>
      </c>
      <c r="E9" t="s">
        <v>5</v>
      </c>
      <c r="F9" t="s">
        <v>381</v>
      </c>
      <c r="G9" t="e" vm="9">
        <v>#VALUE!</v>
      </c>
      <c r="K9" t="s">
        <v>68</v>
      </c>
      <c r="L9">
        <v>16</v>
      </c>
      <c r="M9">
        <v>50</v>
      </c>
      <c r="N9" t="e" vm="10">
        <v>#VALUE!</v>
      </c>
      <c r="R9" t="e" vm="11">
        <v>#VALUE!</v>
      </c>
      <c r="S9" t="e" vm="12">
        <v>#VALUE!</v>
      </c>
    </row>
    <row r="10" spans="2:19" ht="72" customHeight="1" x14ac:dyDescent="0.3">
      <c r="B10">
        <v>6</v>
      </c>
      <c r="C10" t="s">
        <v>60</v>
      </c>
      <c r="D10" t="s">
        <v>4</v>
      </c>
      <c r="E10" t="s">
        <v>5</v>
      </c>
      <c r="F10" t="s">
        <v>381</v>
      </c>
      <c r="G10" t="s">
        <v>524</v>
      </c>
      <c r="K10" t="s">
        <v>90</v>
      </c>
      <c r="L10">
        <v>4</v>
      </c>
      <c r="M10">
        <v>16</v>
      </c>
      <c r="R10" t="e" vm="13">
        <v>#VALUE!</v>
      </c>
      <c r="S10" t="e" vm="14">
        <v>#VALUE!</v>
      </c>
    </row>
    <row r="11" spans="2:19" ht="72" customHeight="1" x14ac:dyDescent="0.3">
      <c r="B11">
        <v>7</v>
      </c>
      <c r="C11" t="s">
        <v>68</v>
      </c>
      <c r="D11" t="s">
        <v>4</v>
      </c>
      <c r="E11" t="s">
        <v>5</v>
      </c>
      <c r="F11" t="s">
        <v>381</v>
      </c>
      <c r="G11" t="e" vm="15">
        <v>#VALUE!</v>
      </c>
    </row>
    <row r="12" spans="2:19" ht="72" customHeight="1" x14ac:dyDescent="0.65">
      <c r="B12">
        <v>8</v>
      </c>
      <c r="C12" t="s">
        <v>90</v>
      </c>
      <c r="D12" t="s">
        <v>4</v>
      </c>
      <c r="E12" t="s">
        <v>5</v>
      </c>
      <c r="F12" t="s">
        <v>381</v>
      </c>
      <c r="G12" t="s">
        <v>524</v>
      </c>
      <c r="O12" s="67"/>
    </row>
    <row r="13" spans="2:19" ht="72" customHeight="1" x14ac:dyDescent="0.3">
      <c r="B13">
        <v>9</v>
      </c>
      <c r="C13" t="s">
        <v>6</v>
      </c>
      <c r="D13" t="s">
        <v>5</v>
      </c>
      <c r="E13" t="s">
        <v>4</v>
      </c>
      <c r="F13" t="s">
        <v>183</v>
      </c>
      <c r="G13" t="e" vm="16">
        <v>#VALUE!</v>
      </c>
    </row>
    <row r="14" spans="2:19" ht="72" customHeight="1" x14ac:dyDescent="0.3">
      <c r="B14">
        <v>10</v>
      </c>
      <c r="C14" t="s">
        <v>60</v>
      </c>
      <c r="D14" t="s">
        <v>5</v>
      </c>
      <c r="E14" t="s">
        <v>4</v>
      </c>
      <c r="F14" t="s">
        <v>183</v>
      </c>
      <c r="G14" t="s">
        <v>524</v>
      </c>
    </row>
    <row r="15" spans="2:19" ht="72" customHeight="1" x14ac:dyDescent="0.3">
      <c r="B15">
        <v>11</v>
      </c>
      <c r="C15" t="s">
        <v>68</v>
      </c>
      <c r="D15" t="s">
        <v>5</v>
      </c>
      <c r="E15" t="s">
        <v>4</v>
      </c>
      <c r="F15" t="s">
        <v>183</v>
      </c>
      <c r="G15" t="e" vm="17">
        <v>#VALUE!</v>
      </c>
    </row>
    <row r="16" spans="2:19" ht="72" customHeight="1" x14ac:dyDescent="0.3">
      <c r="B16">
        <v>12</v>
      </c>
      <c r="C16" t="s">
        <v>90</v>
      </c>
      <c r="D16" t="s">
        <v>5</v>
      </c>
      <c r="E16" t="s">
        <v>4</v>
      </c>
      <c r="F16" t="s">
        <v>183</v>
      </c>
      <c r="G16" t="s">
        <v>524</v>
      </c>
    </row>
    <row r="17" spans="2:7" ht="72" customHeight="1" x14ac:dyDescent="0.3">
      <c r="B17">
        <v>13</v>
      </c>
      <c r="C17" t="s">
        <v>6</v>
      </c>
      <c r="D17" t="s">
        <v>5</v>
      </c>
      <c r="E17" t="s">
        <v>4</v>
      </c>
      <c r="F17" t="s">
        <v>381</v>
      </c>
      <c r="G17" t="e" vm="18">
        <v>#VALUE!</v>
      </c>
    </row>
    <row r="18" spans="2:7" ht="72" customHeight="1" x14ac:dyDescent="0.3">
      <c r="B18">
        <v>14</v>
      </c>
      <c r="C18" t="s">
        <v>60</v>
      </c>
      <c r="D18" t="s">
        <v>5</v>
      </c>
      <c r="E18" t="s">
        <v>4</v>
      </c>
      <c r="F18" t="s">
        <v>381</v>
      </c>
      <c r="G18" t="s">
        <v>524</v>
      </c>
    </row>
    <row r="19" spans="2:7" ht="72" customHeight="1" x14ac:dyDescent="0.3">
      <c r="B19">
        <v>15</v>
      </c>
      <c r="C19" t="s">
        <v>68</v>
      </c>
      <c r="D19" t="s">
        <v>5</v>
      </c>
      <c r="E19" t="s">
        <v>4</v>
      </c>
      <c r="F19" t="s">
        <v>381</v>
      </c>
      <c r="G19" t="e" vm="19">
        <v>#VALUE!</v>
      </c>
    </row>
    <row r="20" spans="2:7" ht="72" customHeight="1" x14ac:dyDescent="0.3">
      <c r="B20">
        <v>16</v>
      </c>
      <c r="C20" t="s">
        <v>90</v>
      </c>
      <c r="D20" t="s">
        <v>5</v>
      </c>
      <c r="E20" t="s">
        <v>4</v>
      </c>
      <c r="F20" t="s">
        <v>381</v>
      </c>
      <c r="G20" t="s">
        <v>524</v>
      </c>
    </row>
    <row r="21" spans="2:7" ht="72" customHeight="1" x14ac:dyDescent="0.3">
      <c r="B21">
        <v>25</v>
      </c>
      <c r="C21" t="s">
        <v>6</v>
      </c>
      <c r="D21" t="s">
        <v>67</v>
      </c>
      <c r="E21" t="s">
        <v>4</v>
      </c>
      <c r="F21" t="s">
        <v>183</v>
      </c>
      <c r="G21" t="e" vm="20">
        <v>#VALUE!</v>
      </c>
    </row>
    <row r="22" spans="2:7" ht="72" customHeight="1" x14ac:dyDescent="0.3">
      <c r="B22">
        <v>26</v>
      </c>
      <c r="C22" t="s">
        <v>60</v>
      </c>
      <c r="D22" t="s">
        <v>67</v>
      </c>
      <c r="E22" t="s">
        <v>4</v>
      </c>
      <c r="F22" t="s">
        <v>183</v>
      </c>
      <c r="G22" t="s">
        <v>524</v>
      </c>
    </row>
    <row r="23" spans="2:7" ht="72" customHeight="1" x14ac:dyDescent="0.3">
      <c r="B23">
        <v>27</v>
      </c>
      <c r="C23" t="s">
        <v>68</v>
      </c>
      <c r="D23" t="s">
        <v>67</v>
      </c>
      <c r="E23" t="s">
        <v>4</v>
      </c>
      <c r="F23" t="s">
        <v>183</v>
      </c>
      <c r="G23" t="e" vm="21">
        <v>#VALUE!</v>
      </c>
    </row>
    <row r="24" spans="2:7" ht="72" customHeight="1" x14ac:dyDescent="0.3">
      <c r="B24">
        <v>28</v>
      </c>
      <c r="C24" t="s">
        <v>90</v>
      </c>
      <c r="D24" t="s">
        <v>67</v>
      </c>
      <c r="E24" t="s">
        <v>4</v>
      </c>
      <c r="F24" t="s">
        <v>183</v>
      </c>
      <c r="G24" t="s">
        <v>524</v>
      </c>
    </row>
    <row r="25" spans="2:7" ht="72" customHeight="1" x14ac:dyDescent="0.3">
      <c r="B25">
        <v>29</v>
      </c>
      <c r="C25" t="s">
        <v>6</v>
      </c>
      <c r="D25" t="s">
        <v>67</v>
      </c>
      <c r="E25" t="s">
        <v>4</v>
      </c>
      <c r="F25" t="s">
        <v>381</v>
      </c>
      <c r="G25" t="e" vm="22">
        <v>#VALUE!</v>
      </c>
    </row>
    <row r="26" spans="2:7" ht="72" customHeight="1" x14ac:dyDescent="0.3">
      <c r="B26">
        <v>30</v>
      </c>
      <c r="C26" t="s">
        <v>60</v>
      </c>
      <c r="D26" t="s">
        <v>67</v>
      </c>
      <c r="E26" t="s">
        <v>4</v>
      </c>
      <c r="F26" t="s">
        <v>381</v>
      </c>
      <c r="G26" t="s">
        <v>524</v>
      </c>
    </row>
    <row r="27" spans="2:7" ht="72" customHeight="1" x14ac:dyDescent="0.3">
      <c r="B27">
        <v>31</v>
      </c>
      <c r="C27" t="s">
        <v>68</v>
      </c>
      <c r="D27" t="s">
        <v>67</v>
      </c>
      <c r="E27" t="s">
        <v>4</v>
      </c>
      <c r="F27" t="s">
        <v>381</v>
      </c>
      <c r="G27" t="e" vm="23">
        <v>#VALUE!</v>
      </c>
    </row>
    <row r="28" spans="2:7" ht="72" customHeight="1" x14ac:dyDescent="0.3">
      <c r="B28">
        <v>32</v>
      </c>
      <c r="C28" t="s">
        <v>90</v>
      </c>
      <c r="D28" t="s">
        <v>67</v>
      </c>
      <c r="E28" t="s">
        <v>4</v>
      </c>
      <c r="F28" t="s">
        <v>381</v>
      </c>
      <c r="G28" t="s">
        <v>524</v>
      </c>
    </row>
    <row r="29" spans="2:7" ht="72" customHeight="1" x14ac:dyDescent="0.3">
      <c r="B29">
        <v>33</v>
      </c>
      <c r="C29" t="s">
        <v>6</v>
      </c>
      <c r="D29" t="s">
        <v>4</v>
      </c>
      <c r="E29" t="s">
        <v>67</v>
      </c>
      <c r="F29" t="s">
        <v>183</v>
      </c>
      <c r="G29" t="e" vm="24">
        <v>#VALUE!</v>
      </c>
    </row>
    <row r="30" spans="2:7" ht="72" customHeight="1" x14ac:dyDescent="0.3">
      <c r="B30">
        <v>34</v>
      </c>
      <c r="C30" t="s">
        <v>60</v>
      </c>
      <c r="D30" t="s">
        <v>4</v>
      </c>
      <c r="E30" t="s">
        <v>67</v>
      </c>
      <c r="F30" t="s">
        <v>183</v>
      </c>
      <c r="G30" t="s">
        <v>524</v>
      </c>
    </row>
    <row r="31" spans="2:7" ht="72" customHeight="1" x14ac:dyDescent="0.3">
      <c r="B31">
        <v>35</v>
      </c>
      <c r="C31" t="s">
        <v>68</v>
      </c>
      <c r="D31" t="s">
        <v>4</v>
      </c>
      <c r="E31" t="s">
        <v>67</v>
      </c>
      <c r="F31" t="s">
        <v>183</v>
      </c>
      <c r="G31" t="e" vm="25">
        <v>#VALUE!</v>
      </c>
    </row>
    <row r="32" spans="2:7" ht="72" customHeight="1" x14ac:dyDescent="0.3">
      <c r="B32">
        <v>36</v>
      </c>
      <c r="C32" t="s">
        <v>90</v>
      </c>
      <c r="D32" t="s">
        <v>4</v>
      </c>
      <c r="E32" t="s">
        <v>67</v>
      </c>
      <c r="F32" t="s">
        <v>183</v>
      </c>
      <c r="G32" t="s">
        <v>524</v>
      </c>
    </row>
    <row r="33" spans="2:7" ht="72" customHeight="1" x14ac:dyDescent="0.3">
      <c r="B33">
        <v>37</v>
      </c>
      <c r="C33" t="s">
        <v>6</v>
      </c>
      <c r="D33" t="s">
        <v>4</v>
      </c>
      <c r="E33" t="s">
        <v>67</v>
      </c>
      <c r="F33" t="s">
        <v>381</v>
      </c>
      <c r="G33" t="e" vm="26">
        <v>#VALUE!</v>
      </c>
    </row>
    <row r="34" spans="2:7" ht="72" customHeight="1" x14ac:dyDescent="0.3">
      <c r="B34">
        <v>38</v>
      </c>
      <c r="C34" t="s">
        <v>60</v>
      </c>
      <c r="D34" t="s">
        <v>4</v>
      </c>
      <c r="E34" t="s">
        <v>67</v>
      </c>
      <c r="F34" t="s">
        <v>381</v>
      </c>
      <c r="G34" t="s">
        <v>524</v>
      </c>
    </row>
    <row r="35" spans="2:7" ht="72" customHeight="1" x14ac:dyDescent="0.3">
      <c r="B35">
        <v>39</v>
      </c>
      <c r="C35" t="s">
        <v>68</v>
      </c>
      <c r="D35" t="s">
        <v>4</v>
      </c>
      <c r="E35" t="s">
        <v>67</v>
      </c>
      <c r="F35" t="s">
        <v>381</v>
      </c>
      <c r="G35" t="e" vm="27">
        <v>#VALUE!</v>
      </c>
    </row>
    <row r="36" spans="2:7" ht="72" customHeight="1" x14ac:dyDescent="0.3">
      <c r="B36">
        <v>40</v>
      </c>
      <c r="C36" t="s">
        <v>90</v>
      </c>
      <c r="D36" t="s">
        <v>4</v>
      </c>
      <c r="E36" t="s">
        <v>67</v>
      </c>
      <c r="F36" t="s">
        <v>381</v>
      </c>
      <c r="G36" t="s">
        <v>524</v>
      </c>
    </row>
    <row r="37" spans="2:7" ht="72" customHeight="1" x14ac:dyDescent="0.3">
      <c r="B37">
        <v>81</v>
      </c>
      <c r="C37" t="s">
        <v>6</v>
      </c>
      <c r="D37" t="s">
        <v>67</v>
      </c>
      <c r="E37" t="s">
        <v>67</v>
      </c>
      <c r="F37" t="s">
        <v>381</v>
      </c>
      <c r="G37" t="e" vm="28">
        <v>#VALUE!</v>
      </c>
    </row>
    <row r="38" spans="2:7" ht="72" customHeight="1" x14ac:dyDescent="0.3">
      <c r="B38">
        <v>82</v>
      </c>
      <c r="C38" t="s">
        <v>60</v>
      </c>
      <c r="D38" t="s">
        <v>67</v>
      </c>
      <c r="E38" t="s">
        <v>67</v>
      </c>
      <c r="F38" t="s">
        <v>381</v>
      </c>
      <c r="G38" t="s">
        <v>524</v>
      </c>
    </row>
    <row r="39" spans="2:7" ht="72" customHeight="1" x14ac:dyDescent="0.3">
      <c r="B39">
        <v>83</v>
      </c>
      <c r="C39" t="s">
        <v>68</v>
      </c>
      <c r="D39" t="s">
        <v>67</v>
      </c>
      <c r="E39" t="s">
        <v>67</v>
      </c>
      <c r="F39" t="s">
        <v>381</v>
      </c>
      <c r="G39" t="e" vm="29">
        <v>#VALUE!</v>
      </c>
    </row>
    <row r="40" spans="2:7" ht="72" customHeight="1" x14ac:dyDescent="0.3">
      <c r="B40">
        <v>84</v>
      </c>
      <c r="C40" t="s">
        <v>90</v>
      </c>
      <c r="D40" t="s">
        <v>67</v>
      </c>
      <c r="E40" t="s">
        <v>67</v>
      </c>
      <c r="F40" t="s">
        <v>381</v>
      </c>
      <c r="G40" t="s">
        <v>524</v>
      </c>
    </row>
  </sheetData>
  <sortState xmlns:xlrd2="http://schemas.microsoft.com/office/spreadsheetml/2017/richdata2" ref="B5:F88">
    <sortCondition ref="C5:C88"/>
    <sortCondition ref="F5:F88"/>
    <sortCondition ref="D5:D88"/>
    <sortCondition ref="E5:E88"/>
  </sortState>
  <phoneticPr fontId="3" type="noConversion"/>
  <pageMargins left="0.7" right="0.7" top="0.75" bottom="0.75" header="0.3" footer="0.3"/>
  <tableParts count="3">
    <tablePart r:id="rId1"/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70CAD-66E1-4C4D-B928-C44A44984195}">
  <dimension ref="B2:CA51"/>
  <sheetViews>
    <sheetView topLeftCell="S1" zoomScaleNormal="100" workbookViewId="0">
      <selection activeCell="AF6" sqref="AF6"/>
    </sheetView>
  </sheetViews>
  <sheetFormatPr defaultRowHeight="14.4" x14ac:dyDescent="0.3"/>
  <cols>
    <col min="23" max="23" width="13.109375" bestFit="1" customWidth="1"/>
    <col min="24" max="24" width="8.44140625" bestFit="1" customWidth="1"/>
    <col min="25" max="25" width="18.33203125" bestFit="1" customWidth="1"/>
    <col min="26" max="26" width="8.109375" style="1" customWidth="1"/>
    <col min="27" max="27" width="7.6640625" style="1" bestFit="1" customWidth="1"/>
    <col min="28" max="28" width="9.77734375" bestFit="1" customWidth="1"/>
    <col min="29" max="29" width="9.77734375" customWidth="1"/>
    <col min="30" max="30" width="14.77734375" bestFit="1" customWidth="1"/>
    <col min="32" max="32" width="7.77734375" customWidth="1"/>
    <col min="33" max="33" width="11.5546875" bestFit="1" customWidth="1"/>
    <col min="34" max="34" width="7.6640625" bestFit="1" customWidth="1"/>
    <col min="35" max="35" width="6.6640625" customWidth="1"/>
    <col min="36" max="37" width="7.6640625" customWidth="1"/>
    <col min="38" max="38" width="6.6640625" customWidth="1"/>
    <col min="39" max="39" width="7.6640625" customWidth="1"/>
    <col min="40" max="40" width="8.6640625" customWidth="1"/>
    <col min="44" max="47" width="8.88671875" customWidth="1"/>
    <col min="48" max="48" width="8.33203125" bestFit="1" customWidth="1"/>
    <col min="49" max="49" width="8.6640625" bestFit="1" customWidth="1"/>
    <col min="50" max="58" width="8.88671875" customWidth="1"/>
    <col min="64" max="64" width="13.88671875" bestFit="1" customWidth="1"/>
    <col min="68" max="68" width="10.6640625" bestFit="1" customWidth="1"/>
    <col min="69" max="69" width="11.6640625" bestFit="1" customWidth="1"/>
    <col min="72" max="72" width="8.33203125" bestFit="1" customWidth="1"/>
    <col min="73" max="73" width="4" bestFit="1" customWidth="1"/>
    <col min="74" max="74" width="11" bestFit="1" customWidth="1"/>
    <col min="75" max="75" width="12" bestFit="1" customWidth="1"/>
    <col min="76" max="76" width="5" bestFit="1" customWidth="1"/>
    <col min="77" max="77" width="4.33203125" bestFit="1" customWidth="1"/>
  </cols>
  <sheetData>
    <row r="2" spans="2:79" ht="15.6" x14ac:dyDescent="0.35">
      <c r="B2" t="s">
        <v>0</v>
      </c>
      <c r="C2" t="s">
        <v>2</v>
      </c>
      <c r="W2" t="s">
        <v>8</v>
      </c>
      <c r="X2" t="s">
        <v>7</v>
      </c>
      <c r="Y2" t="s">
        <v>171</v>
      </c>
      <c r="Z2" s="1" t="s">
        <v>141</v>
      </c>
      <c r="AA2" s="1" t="s">
        <v>180</v>
      </c>
      <c r="AB2" s="1" t="s">
        <v>142</v>
      </c>
      <c r="AC2" t="s">
        <v>182</v>
      </c>
      <c r="AD2" t="s">
        <v>19</v>
      </c>
      <c r="AE2" t="s">
        <v>3</v>
      </c>
      <c r="AF2" t="s">
        <v>149</v>
      </c>
      <c r="AG2" t="s">
        <v>395</v>
      </c>
      <c r="AH2" t="s">
        <v>59</v>
      </c>
      <c r="AI2" t="s">
        <v>10</v>
      </c>
      <c r="AJ2" t="s">
        <v>69</v>
      </c>
      <c r="AK2" t="s">
        <v>11</v>
      </c>
      <c r="AL2" t="s">
        <v>12</v>
      </c>
      <c r="AM2" t="s">
        <v>13</v>
      </c>
      <c r="AN2" t="s">
        <v>14</v>
      </c>
      <c r="AO2" t="s">
        <v>422</v>
      </c>
      <c r="AP2" t="s">
        <v>424</v>
      </c>
      <c r="AQ2" t="s">
        <v>15</v>
      </c>
      <c r="AR2" t="s">
        <v>16</v>
      </c>
      <c r="AS2" t="s">
        <v>423</v>
      </c>
      <c r="AT2" t="s">
        <v>17</v>
      </c>
      <c r="AU2" t="s">
        <v>18</v>
      </c>
      <c r="AV2" t="s">
        <v>447</v>
      </c>
      <c r="AW2" t="s">
        <v>446</v>
      </c>
      <c r="AX2" t="s">
        <v>4</v>
      </c>
      <c r="AY2" t="s">
        <v>157</v>
      </c>
      <c r="AZ2" t="s">
        <v>158</v>
      </c>
      <c r="BA2" t="s">
        <v>151</v>
      </c>
      <c r="BB2" t="s">
        <v>152</v>
      </c>
      <c r="BC2" t="s">
        <v>159</v>
      </c>
      <c r="BD2" t="s">
        <v>160</v>
      </c>
      <c r="BE2" t="s">
        <v>5</v>
      </c>
      <c r="BF2" t="s">
        <v>161</v>
      </c>
      <c r="BG2" t="s">
        <v>162</v>
      </c>
      <c r="BH2" t="s">
        <v>153</v>
      </c>
      <c r="BI2" t="s">
        <v>163</v>
      </c>
      <c r="BJ2" t="s">
        <v>164</v>
      </c>
      <c r="BK2" t="s">
        <v>65</v>
      </c>
      <c r="BL2" t="s">
        <v>154</v>
      </c>
      <c r="BM2" t="s">
        <v>155</v>
      </c>
      <c r="BN2" t="s">
        <v>66</v>
      </c>
      <c r="BO2" t="s">
        <v>156</v>
      </c>
      <c r="BP2" t="s">
        <v>67</v>
      </c>
      <c r="BV2" t="str">
        <f>Configurator!$C$7&amp;TEXT(Configurator!$C$8,"#00")</f>
        <v>F2RFU16</v>
      </c>
      <c r="BX2" t="str">
        <f>BV2&amp;TEXT(Configurator!C9,"00")&amp;"-"</f>
        <v>F2RFU1605-</v>
      </c>
      <c r="BY2" t="str" cm="1">
        <f t="array" ref="BY2">BV2&amp;TEXT(Configurator!C9,"00")&amp;"-"&amp;_xlfn._xlws.FILTER(Nut_Data[[#All],[starts]],LEFT(Nut_Data[[#All],[Model]],LEN(BX2))=BX2)</f>
        <v>F2RFU1605-4</v>
      </c>
      <c r="BZ2">
        <f>IF(BZ4=0,6000,BZ4)</f>
        <v>6000</v>
      </c>
    </row>
    <row r="3" spans="2:79" x14ac:dyDescent="0.3">
      <c r="B3">
        <v>4</v>
      </c>
      <c r="C3">
        <v>1</v>
      </c>
      <c r="W3" t="str">
        <f>Nut_Data[[#This Row],[Series]]&amp;Nut_Data[[#This Row],[d (mm)]]&amp;Nut_Data[[#This Row],[Lead (mm)]]&amp;"-"&amp;Nut_Data[[#This Row],[starts]]</f>
        <v>F2RFU1605-4</v>
      </c>
      <c r="X3" t="s">
        <v>6</v>
      </c>
      <c r="Y3" t="s">
        <v>172</v>
      </c>
      <c r="Z3" s="1">
        <v>16</v>
      </c>
      <c r="AA3">
        <v>16</v>
      </c>
      <c r="AB3" s="1" t="s">
        <v>143</v>
      </c>
      <c r="AC3">
        <v>5</v>
      </c>
      <c r="AD3">
        <v>4</v>
      </c>
      <c r="AE3" t="s">
        <v>12</v>
      </c>
      <c r="AG3" t="s">
        <v>394</v>
      </c>
      <c r="AH3">
        <v>28</v>
      </c>
      <c r="AI3">
        <v>48</v>
      </c>
      <c r="AK3">
        <v>10</v>
      </c>
      <c r="AL3">
        <v>50</v>
      </c>
      <c r="AM3">
        <v>38</v>
      </c>
      <c r="AN3">
        <v>5.5</v>
      </c>
      <c r="AO3">
        <v>6</v>
      </c>
      <c r="AP3">
        <v>45</v>
      </c>
      <c r="AQ3">
        <v>40</v>
      </c>
      <c r="AR3" t="s">
        <v>20</v>
      </c>
      <c r="AS3">
        <v>22.5</v>
      </c>
      <c r="AT3" t="s">
        <v>22</v>
      </c>
      <c r="AU3" t="s">
        <v>40</v>
      </c>
      <c r="AV3" t="s">
        <v>448</v>
      </c>
      <c r="AW3" t="s">
        <v>449</v>
      </c>
      <c r="AX3" t="s">
        <v>111</v>
      </c>
      <c r="AY3">
        <v>10</v>
      </c>
      <c r="AZ3">
        <v>12</v>
      </c>
      <c r="BA3">
        <v>36</v>
      </c>
      <c r="BB3">
        <v>15</v>
      </c>
      <c r="BC3" t="s">
        <v>170</v>
      </c>
      <c r="BD3">
        <v>14</v>
      </c>
      <c r="BE3" t="s">
        <v>117</v>
      </c>
      <c r="BF3">
        <v>9.6</v>
      </c>
      <c r="BG3">
        <v>10</v>
      </c>
      <c r="BH3">
        <v>11</v>
      </c>
      <c r="BI3">
        <v>9.15</v>
      </c>
      <c r="BJ3">
        <v>1.1499999999999999</v>
      </c>
      <c r="BK3" t="s">
        <v>118</v>
      </c>
      <c r="BN3" t="s">
        <v>119</v>
      </c>
      <c r="BP3" t="s">
        <v>67</v>
      </c>
      <c r="BV3" t="s">
        <v>64</v>
      </c>
      <c r="BW3" t="s">
        <v>9</v>
      </c>
      <c r="BX3" t="s">
        <v>58</v>
      </c>
      <c r="BY3" t="s">
        <v>135</v>
      </c>
      <c r="BZ3" t="s">
        <v>136</v>
      </c>
      <c r="CA3" t="s">
        <v>150</v>
      </c>
    </row>
    <row r="4" spans="2:79" x14ac:dyDescent="0.3">
      <c r="B4">
        <v>6</v>
      </c>
      <c r="C4">
        <v>2</v>
      </c>
      <c r="W4" t="str">
        <f>Nut_Data[[#This Row],[Series]]&amp;Nut_Data[[#This Row],[d (mm)]]&amp;Nut_Data[[#This Row],[Lead (mm)]]&amp;"-"&amp;Nut_Data[[#This Row],[starts]]</f>
        <v>F2RFU1610-3</v>
      </c>
      <c r="X4" t="s">
        <v>6</v>
      </c>
      <c r="Y4" t="s">
        <v>172</v>
      </c>
      <c r="Z4" s="1">
        <v>16</v>
      </c>
      <c r="AA4">
        <v>16</v>
      </c>
      <c r="AB4" s="1">
        <v>10</v>
      </c>
      <c r="AC4">
        <v>10</v>
      </c>
      <c r="AD4">
        <v>3</v>
      </c>
      <c r="AG4" t="s">
        <v>394</v>
      </c>
      <c r="AH4">
        <v>28</v>
      </c>
      <c r="AI4">
        <v>48</v>
      </c>
      <c r="AK4">
        <v>10</v>
      </c>
      <c r="AL4">
        <v>47</v>
      </c>
      <c r="AM4">
        <v>38</v>
      </c>
      <c r="AN4">
        <v>5.5</v>
      </c>
      <c r="AO4">
        <v>6</v>
      </c>
      <c r="AP4">
        <v>45</v>
      </c>
      <c r="AQ4">
        <v>40</v>
      </c>
      <c r="AR4" t="s">
        <v>20</v>
      </c>
      <c r="AS4">
        <v>22.5</v>
      </c>
      <c r="AT4" t="s">
        <v>23</v>
      </c>
      <c r="AU4" t="s">
        <v>41</v>
      </c>
      <c r="AV4" t="s">
        <v>450</v>
      </c>
      <c r="AW4" t="s">
        <v>451</v>
      </c>
      <c r="AX4" t="s">
        <v>111</v>
      </c>
      <c r="AY4">
        <v>10</v>
      </c>
      <c r="AZ4">
        <v>12</v>
      </c>
      <c r="BA4">
        <v>36</v>
      </c>
      <c r="BB4">
        <v>15</v>
      </c>
      <c r="BC4" t="s">
        <v>170</v>
      </c>
      <c r="BD4">
        <v>14</v>
      </c>
      <c r="BE4" t="s">
        <v>117</v>
      </c>
      <c r="BF4">
        <v>9.6</v>
      </c>
      <c r="BG4">
        <v>10</v>
      </c>
      <c r="BH4">
        <v>11</v>
      </c>
      <c r="BI4">
        <v>9.15</v>
      </c>
      <c r="BJ4">
        <v>1.1499999999999999</v>
      </c>
      <c r="BK4" t="s">
        <v>118</v>
      </c>
      <c r="BN4" t="s">
        <v>119</v>
      </c>
      <c r="BP4" t="s">
        <v>67</v>
      </c>
      <c r="BV4" t="str" cm="1">
        <f t="array" ref="BV4:BV7">_xlfn.UNIQUE(Nut_Data[Series],FALSE)</f>
        <v>F2RFU</v>
      </c>
      <c r="BW4" cm="1">
        <f t="array" ref="BW4:BW21">_xlfn._xlws.FILTER(Nut_Data[[#All],[d (mm)]],Nut_Data[[#All],[Series]]=Configurator!C7)</f>
        <v>16</v>
      </c>
      <c r="BX4" t="str" cm="1">
        <f t="array" ref="BX4:BX5">_xlfn._xlws.FILTER(Nut_Data[[#All],[Lead (mm)]],LEFT(Nut_Data[[#All],[Model]],LEN(BV2))=BV2)</f>
        <v>05</v>
      </c>
      <c r="BY4" t="str" cm="1">
        <f t="array" ref="BY4">_xlfn._xlws.FILTER(Nut_Data[[#All],[BK]],Nut_Data[[#All],[Model]]=$BY$2)</f>
        <v>BK12</v>
      </c>
      <c r="BZ4" cm="1">
        <f t="array" ref="BZ4">_xlfn._xlws.FILTER(Nut_Data[[#All],[Max Len (mm)]],Nut_Data[[#All],[Model]]=BY2)</f>
        <v>0</v>
      </c>
    </row>
    <row r="5" spans="2:79" x14ac:dyDescent="0.3">
      <c r="B5">
        <v>8</v>
      </c>
      <c r="C5">
        <v>2.5</v>
      </c>
      <c r="W5" t="str">
        <f>Nut_Data[[#This Row],[Series]]&amp;Nut_Data[[#This Row],[d (mm)]]&amp;Nut_Data[[#This Row],[Lead (mm)]]&amp;"-"&amp;Nut_Data[[#This Row],[starts]]</f>
        <v>F2RFU2005-4</v>
      </c>
      <c r="X5" t="s">
        <v>6</v>
      </c>
      <c r="Y5" t="s">
        <v>172</v>
      </c>
      <c r="Z5" s="1">
        <v>20</v>
      </c>
      <c r="AA5">
        <v>20</v>
      </c>
      <c r="AB5" s="1" t="s">
        <v>143</v>
      </c>
      <c r="AC5">
        <v>5</v>
      </c>
      <c r="AD5">
        <v>4</v>
      </c>
      <c r="AE5" t="s">
        <v>12</v>
      </c>
      <c r="AF5">
        <v>4000</v>
      </c>
      <c r="AG5" t="s">
        <v>394</v>
      </c>
      <c r="AH5">
        <v>36</v>
      </c>
      <c r="AI5">
        <v>58</v>
      </c>
      <c r="AK5">
        <v>10</v>
      </c>
      <c r="AL5">
        <v>51</v>
      </c>
      <c r="AM5">
        <v>47</v>
      </c>
      <c r="AN5">
        <v>6.6</v>
      </c>
      <c r="AO5">
        <v>6</v>
      </c>
      <c r="AP5">
        <v>45</v>
      </c>
      <c r="AQ5">
        <v>44</v>
      </c>
      <c r="AR5" t="s">
        <v>20</v>
      </c>
      <c r="AS5">
        <v>22.5</v>
      </c>
      <c r="AT5" t="s">
        <v>24</v>
      </c>
      <c r="AU5" t="s">
        <v>42</v>
      </c>
      <c r="AV5" t="s">
        <v>452</v>
      </c>
      <c r="AW5" t="s">
        <v>453</v>
      </c>
      <c r="AX5" t="s">
        <v>112</v>
      </c>
      <c r="AY5">
        <v>12</v>
      </c>
      <c r="AZ5">
        <v>15</v>
      </c>
      <c r="BA5">
        <v>40</v>
      </c>
      <c r="BB5">
        <v>20</v>
      </c>
      <c r="BC5" t="s">
        <v>169</v>
      </c>
      <c r="BD5">
        <v>12</v>
      </c>
      <c r="BE5" t="s">
        <v>120</v>
      </c>
      <c r="BF5">
        <v>14.3</v>
      </c>
      <c r="BG5">
        <v>15</v>
      </c>
      <c r="BH5">
        <v>13</v>
      </c>
      <c r="BI5">
        <v>10.15</v>
      </c>
      <c r="BJ5">
        <v>1.1499999999999999</v>
      </c>
      <c r="BK5" t="s">
        <v>121</v>
      </c>
      <c r="BN5" t="s">
        <v>122</v>
      </c>
      <c r="BP5" t="s">
        <v>67</v>
      </c>
      <c r="BV5" t="str">
        <v>F2RDF</v>
      </c>
      <c r="BW5">
        <v>16</v>
      </c>
      <c r="BX5">
        <v>10</v>
      </c>
      <c r="BY5" t="str" cm="1">
        <f t="array" ref="BY5">_xlfn._xlws.FILTER(Nut_Data[[#All],[BF]],Nut_Data[[#All],[Model]]=$BY$2)</f>
        <v>BF12</v>
      </c>
    </row>
    <row r="6" spans="2:79" x14ac:dyDescent="0.3">
      <c r="B6">
        <v>10</v>
      </c>
      <c r="C6">
        <v>3</v>
      </c>
      <c r="W6" t="str">
        <f>Nut_Data[[#This Row],[Series]]&amp;Nut_Data[[#This Row],[d (mm)]]&amp;Nut_Data[[#This Row],[Lead (mm)]]&amp;"-"&amp;Nut_Data[[#This Row],[starts]]</f>
        <v>F2RFU2010-3</v>
      </c>
      <c r="X6" t="s">
        <v>6</v>
      </c>
      <c r="Y6" t="s">
        <v>172</v>
      </c>
      <c r="Z6" s="1">
        <v>20</v>
      </c>
      <c r="AA6">
        <v>20</v>
      </c>
      <c r="AB6" s="1">
        <v>10</v>
      </c>
      <c r="AC6">
        <v>10</v>
      </c>
      <c r="AD6">
        <v>3</v>
      </c>
      <c r="AG6" t="s">
        <v>394</v>
      </c>
      <c r="AH6">
        <v>36</v>
      </c>
      <c r="AI6">
        <v>58</v>
      </c>
      <c r="AK6">
        <v>10</v>
      </c>
      <c r="AL6">
        <v>57</v>
      </c>
      <c r="AM6">
        <v>47</v>
      </c>
      <c r="AN6">
        <v>6.6</v>
      </c>
      <c r="AO6">
        <v>6</v>
      </c>
      <c r="AP6">
        <v>45</v>
      </c>
      <c r="AQ6">
        <v>40</v>
      </c>
      <c r="AR6" t="s">
        <v>20</v>
      </c>
      <c r="AS6">
        <v>22.5</v>
      </c>
      <c r="AT6" t="s">
        <v>25</v>
      </c>
      <c r="AU6" t="s">
        <v>43</v>
      </c>
      <c r="AV6" t="s">
        <v>454</v>
      </c>
      <c r="AW6" t="s">
        <v>455</v>
      </c>
      <c r="AX6" t="s">
        <v>112</v>
      </c>
      <c r="AY6">
        <v>12</v>
      </c>
      <c r="AZ6">
        <v>15</v>
      </c>
      <c r="BA6">
        <v>40</v>
      </c>
      <c r="BB6">
        <v>20</v>
      </c>
      <c r="BC6" t="s">
        <v>169</v>
      </c>
      <c r="BD6">
        <v>12</v>
      </c>
      <c r="BE6" t="s">
        <v>120</v>
      </c>
      <c r="BF6">
        <v>14.3</v>
      </c>
      <c r="BG6">
        <v>15</v>
      </c>
      <c r="BH6">
        <v>13</v>
      </c>
      <c r="BI6">
        <v>10.15</v>
      </c>
      <c r="BJ6">
        <v>1.1499999999999999</v>
      </c>
      <c r="BK6" t="s">
        <v>121</v>
      </c>
      <c r="BN6" t="s">
        <v>122</v>
      </c>
      <c r="BP6" t="s">
        <v>67</v>
      </c>
      <c r="BV6" t="str">
        <v>F2RSQ</v>
      </c>
      <c r="BW6">
        <v>20</v>
      </c>
      <c r="BY6" t="str" cm="1">
        <f t="array" ref="BY6">_xlfn._xlws.FILTER(Nut_Data[[#All],[FK]],Nut_Data[[#All],[Model]]=$BY$2)</f>
        <v>FK12</v>
      </c>
    </row>
    <row r="7" spans="2:79" x14ac:dyDescent="0.3">
      <c r="B7">
        <v>12</v>
      </c>
      <c r="C7">
        <v>5</v>
      </c>
      <c r="W7" t="str">
        <f>Nut_Data[[#This Row],[Series]]&amp;Nut_Data[[#This Row],[d (mm)]]&amp;Nut_Data[[#This Row],[Lead (mm)]]&amp;"-"&amp;Nut_Data[[#This Row],[starts]]</f>
        <v>F2RFU2505-4</v>
      </c>
      <c r="X7" t="s">
        <v>6</v>
      </c>
      <c r="Y7" t="s">
        <v>172</v>
      </c>
      <c r="Z7" s="1">
        <v>25</v>
      </c>
      <c r="AA7">
        <v>25</v>
      </c>
      <c r="AB7" s="1" t="s">
        <v>143</v>
      </c>
      <c r="AC7">
        <v>5</v>
      </c>
      <c r="AD7">
        <v>4</v>
      </c>
      <c r="AE7" t="s">
        <v>12</v>
      </c>
      <c r="AG7" t="s">
        <v>394</v>
      </c>
      <c r="AH7">
        <v>40</v>
      </c>
      <c r="AI7">
        <v>62</v>
      </c>
      <c r="AK7">
        <v>10</v>
      </c>
      <c r="AL7">
        <v>51</v>
      </c>
      <c r="AM7">
        <v>51</v>
      </c>
      <c r="AN7">
        <v>6.6</v>
      </c>
      <c r="AO7">
        <v>6</v>
      </c>
      <c r="AP7">
        <v>45</v>
      </c>
      <c r="AQ7">
        <v>48</v>
      </c>
      <c r="AR7" t="s">
        <v>20</v>
      </c>
      <c r="AS7">
        <v>22.5</v>
      </c>
      <c r="AT7" t="s">
        <v>26</v>
      </c>
      <c r="AU7" t="s">
        <v>44</v>
      </c>
      <c r="AV7" t="s">
        <v>456</v>
      </c>
      <c r="AW7" t="s">
        <v>457</v>
      </c>
      <c r="AX7" t="s">
        <v>113</v>
      </c>
      <c r="AY7">
        <v>17</v>
      </c>
      <c r="AZ7">
        <v>20</v>
      </c>
      <c r="BA7">
        <v>53</v>
      </c>
      <c r="BB7">
        <v>25</v>
      </c>
      <c r="BC7" t="s">
        <v>168</v>
      </c>
      <c r="BD7">
        <v>15</v>
      </c>
      <c r="BE7" t="s">
        <v>123</v>
      </c>
      <c r="BF7">
        <v>19</v>
      </c>
      <c r="BG7">
        <v>20</v>
      </c>
      <c r="BH7">
        <v>19</v>
      </c>
      <c r="BI7">
        <v>15.35</v>
      </c>
      <c r="BJ7">
        <v>1.35</v>
      </c>
      <c r="BK7" t="s">
        <v>124</v>
      </c>
      <c r="BN7" t="s">
        <v>125</v>
      </c>
      <c r="BP7" t="s">
        <v>67</v>
      </c>
      <c r="BV7" t="str">
        <v>F2RTY</v>
      </c>
      <c r="BW7">
        <v>20</v>
      </c>
      <c r="BY7" t="str" cm="1">
        <f t="array" ref="BY7">_xlfn._xlws.FILTER(Nut_Data[[#All],[FF]],Nut_Data[[#All],[Model]]=$BY$2)</f>
        <v>FF12</v>
      </c>
    </row>
    <row r="8" spans="2:79" x14ac:dyDescent="0.3">
      <c r="B8">
        <v>14</v>
      </c>
      <c r="C8">
        <v>10</v>
      </c>
      <c r="W8" t="str">
        <f>Nut_Data[[#This Row],[Series]]&amp;Nut_Data[[#This Row],[d (mm)]]&amp;Nut_Data[[#This Row],[Lead (mm)]]&amp;"-"&amp;Nut_Data[[#This Row],[starts]]</f>
        <v>F2RFU2510-4</v>
      </c>
      <c r="X8" t="s">
        <v>6</v>
      </c>
      <c r="Y8" t="s">
        <v>172</v>
      </c>
      <c r="Z8" s="1">
        <v>25</v>
      </c>
      <c r="AA8">
        <v>25</v>
      </c>
      <c r="AB8" s="1">
        <v>10</v>
      </c>
      <c r="AC8">
        <v>10</v>
      </c>
      <c r="AD8">
        <v>4</v>
      </c>
      <c r="AF8">
        <v>6000</v>
      </c>
      <c r="AG8" t="s">
        <v>394</v>
      </c>
      <c r="AH8">
        <v>40</v>
      </c>
      <c r="AI8">
        <v>62</v>
      </c>
      <c r="AK8">
        <v>10</v>
      </c>
      <c r="AL8">
        <v>85</v>
      </c>
      <c r="AM8">
        <v>51</v>
      </c>
      <c r="AN8">
        <v>9</v>
      </c>
      <c r="AO8">
        <v>6</v>
      </c>
      <c r="AP8">
        <v>45</v>
      </c>
      <c r="AQ8">
        <v>48</v>
      </c>
      <c r="AR8" t="s">
        <v>20</v>
      </c>
      <c r="AS8">
        <v>22.5</v>
      </c>
      <c r="AT8" t="s">
        <v>27</v>
      </c>
      <c r="AU8" t="s">
        <v>45</v>
      </c>
      <c r="AV8" t="s">
        <v>458</v>
      </c>
      <c r="AW8" t="s">
        <v>459</v>
      </c>
      <c r="AX8" t="s">
        <v>113</v>
      </c>
      <c r="AY8">
        <v>17</v>
      </c>
      <c r="AZ8">
        <v>20</v>
      </c>
      <c r="BA8">
        <v>53</v>
      </c>
      <c r="BB8">
        <v>25</v>
      </c>
      <c r="BC8" t="s">
        <v>168</v>
      </c>
      <c r="BD8">
        <v>15</v>
      </c>
      <c r="BE8" t="s">
        <v>123</v>
      </c>
      <c r="BF8">
        <v>19</v>
      </c>
      <c r="BG8">
        <v>20</v>
      </c>
      <c r="BH8">
        <v>19</v>
      </c>
      <c r="BI8">
        <v>15.35</v>
      </c>
      <c r="BJ8">
        <v>1.35</v>
      </c>
      <c r="BK8" t="s">
        <v>124</v>
      </c>
      <c r="BN8" t="s">
        <v>125</v>
      </c>
      <c r="BP8" t="s">
        <v>67</v>
      </c>
      <c r="BW8">
        <v>25</v>
      </c>
      <c r="BY8" t="str" cm="1">
        <f t="array" ref="BY8">_xlfn._xlws.FILTER(Nut_Data[[#All],[XX]],Nut_Data[[#All],[Model]]=$BY$2)</f>
        <v>XX</v>
      </c>
    </row>
    <row r="9" spans="2:79" x14ac:dyDescent="0.3">
      <c r="B9">
        <v>16</v>
      </c>
      <c r="C9">
        <v>16</v>
      </c>
      <c r="W9" t="str">
        <f>Nut_Data[[#This Row],[Series]]&amp;Nut_Data[[#This Row],[d (mm)]]&amp;Nut_Data[[#This Row],[Lead (mm)]]&amp;"-"&amp;Nut_Data[[#This Row],[starts]]</f>
        <v>F2RFU3205-4</v>
      </c>
      <c r="X9" t="s">
        <v>6</v>
      </c>
      <c r="Y9" t="s">
        <v>172</v>
      </c>
      <c r="Z9" s="1">
        <v>32</v>
      </c>
      <c r="AA9">
        <v>32</v>
      </c>
      <c r="AB9" s="1" t="s">
        <v>143</v>
      </c>
      <c r="AC9">
        <v>5</v>
      </c>
      <c r="AD9">
        <v>4</v>
      </c>
      <c r="AE9" t="s">
        <v>12</v>
      </c>
      <c r="AG9" t="s">
        <v>394</v>
      </c>
      <c r="AH9">
        <v>50</v>
      </c>
      <c r="AI9">
        <v>80</v>
      </c>
      <c r="AK9">
        <v>12</v>
      </c>
      <c r="AL9">
        <v>52</v>
      </c>
      <c r="AM9">
        <v>65</v>
      </c>
      <c r="AN9">
        <v>9</v>
      </c>
      <c r="AO9">
        <v>6</v>
      </c>
      <c r="AP9">
        <v>45</v>
      </c>
      <c r="AQ9">
        <v>62</v>
      </c>
      <c r="AR9" t="s">
        <v>20</v>
      </c>
      <c r="AS9">
        <v>22.5</v>
      </c>
      <c r="AT9" t="s">
        <v>28</v>
      </c>
      <c r="AU9" t="s">
        <v>46</v>
      </c>
      <c r="AV9" t="s">
        <v>460</v>
      </c>
      <c r="AW9" t="s">
        <v>461</v>
      </c>
      <c r="AX9" t="s">
        <v>114</v>
      </c>
      <c r="AY9">
        <v>20</v>
      </c>
      <c r="AZ9">
        <v>25</v>
      </c>
      <c r="BA9">
        <v>65</v>
      </c>
      <c r="BB9">
        <v>30</v>
      </c>
      <c r="BC9" t="s">
        <v>167</v>
      </c>
      <c r="BD9">
        <v>18</v>
      </c>
      <c r="BE9" t="s">
        <v>126</v>
      </c>
      <c r="BF9">
        <v>23.9</v>
      </c>
      <c r="BG9">
        <v>25</v>
      </c>
      <c r="BH9">
        <v>20</v>
      </c>
      <c r="BI9">
        <v>16.350000000000001</v>
      </c>
      <c r="BJ9">
        <v>1.35</v>
      </c>
      <c r="BK9" t="s">
        <v>127</v>
      </c>
      <c r="BN9" t="s">
        <v>128</v>
      </c>
      <c r="BP9" t="s">
        <v>67</v>
      </c>
      <c r="BW9">
        <v>25</v>
      </c>
      <c r="BY9" t="s">
        <v>396</v>
      </c>
    </row>
    <row r="10" spans="2:79" x14ac:dyDescent="0.3">
      <c r="B10">
        <v>20</v>
      </c>
      <c r="C10">
        <v>20</v>
      </c>
      <c r="W10" t="str">
        <f>Nut_Data[[#This Row],[Series]]&amp;Nut_Data[[#This Row],[d (mm)]]&amp;Nut_Data[[#This Row],[Lead (mm)]]&amp;"-"&amp;Nut_Data[[#This Row],[starts]]</f>
        <v>F2RFU3210-4</v>
      </c>
      <c r="X10" t="s">
        <v>6</v>
      </c>
      <c r="Y10" t="s">
        <v>172</v>
      </c>
      <c r="Z10" s="1">
        <v>32</v>
      </c>
      <c r="AA10">
        <v>32</v>
      </c>
      <c r="AB10" s="1">
        <v>10</v>
      </c>
      <c r="AC10">
        <v>10</v>
      </c>
      <c r="AD10">
        <v>4</v>
      </c>
      <c r="AE10" t="s">
        <v>12</v>
      </c>
      <c r="AF10">
        <v>6000</v>
      </c>
      <c r="AG10" t="s">
        <v>394</v>
      </c>
      <c r="AH10">
        <v>50</v>
      </c>
      <c r="AI10">
        <v>80</v>
      </c>
      <c r="AK10">
        <v>12</v>
      </c>
      <c r="AL10">
        <v>85</v>
      </c>
      <c r="AM10">
        <v>65</v>
      </c>
      <c r="AN10">
        <v>9</v>
      </c>
      <c r="AO10">
        <v>6</v>
      </c>
      <c r="AP10">
        <v>45</v>
      </c>
      <c r="AQ10">
        <v>62</v>
      </c>
      <c r="AR10" t="s">
        <v>21</v>
      </c>
      <c r="AS10">
        <v>22.5</v>
      </c>
      <c r="AT10" t="s">
        <v>29</v>
      </c>
      <c r="AU10" t="s">
        <v>47</v>
      </c>
      <c r="AV10" t="s">
        <v>462</v>
      </c>
      <c r="AW10" t="s">
        <v>463</v>
      </c>
      <c r="AX10" t="s">
        <v>114</v>
      </c>
      <c r="AY10">
        <v>20</v>
      </c>
      <c r="AZ10">
        <v>25</v>
      </c>
      <c r="BA10">
        <v>65</v>
      </c>
      <c r="BB10">
        <v>30</v>
      </c>
      <c r="BC10" t="s">
        <v>167</v>
      </c>
      <c r="BD10">
        <v>18</v>
      </c>
      <c r="BE10" t="s">
        <v>126</v>
      </c>
      <c r="BF10">
        <v>23.9</v>
      </c>
      <c r="BG10">
        <v>25</v>
      </c>
      <c r="BH10">
        <v>20</v>
      </c>
      <c r="BI10">
        <v>16.350000000000001</v>
      </c>
      <c r="BJ10">
        <v>1.35</v>
      </c>
      <c r="BK10" t="s">
        <v>127</v>
      </c>
      <c r="BN10" t="s">
        <v>128</v>
      </c>
      <c r="BP10" t="s">
        <v>67</v>
      </c>
      <c r="BW10">
        <v>32</v>
      </c>
    </row>
    <row r="11" spans="2:79" x14ac:dyDescent="0.3">
      <c r="B11">
        <v>25</v>
      </c>
      <c r="C11">
        <v>25</v>
      </c>
      <c r="W11" t="str">
        <f>Nut_Data[[#This Row],[Series]]&amp;Nut_Data[[#This Row],[d (mm)]]&amp;Nut_Data[[#This Row],[Lead (mm)]]&amp;"-"&amp;Nut_Data[[#This Row],[starts]]</f>
        <v>F2RFU4005-4</v>
      </c>
      <c r="X11" t="s">
        <v>6</v>
      </c>
      <c r="Y11" t="s">
        <v>172</v>
      </c>
      <c r="Z11" s="1">
        <v>40</v>
      </c>
      <c r="AA11">
        <v>40</v>
      </c>
      <c r="AB11" s="1" t="s">
        <v>143</v>
      </c>
      <c r="AC11">
        <v>5</v>
      </c>
      <c r="AD11">
        <v>4</v>
      </c>
      <c r="AE11" t="s">
        <v>12</v>
      </c>
      <c r="AG11" t="s">
        <v>394</v>
      </c>
      <c r="AH11">
        <v>63</v>
      </c>
      <c r="AI11">
        <v>93</v>
      </c>
      <c r="AK11">
        <v>12</v>
      </c>
      <c r="AL11">
        <v>55</v>
      </c>
      <c r="AM11">
        <v>78</v>
      </c>
      <c r="AN11">
        <v>9</v>
      </c>
      <c r="AO11">
        <v>8</v>
      </c>
      <c r="AP11">
        <v>15</v>
      </c>
      <c r="AQ11">
        <v>70</v>
      </c>
      <c r="AR11" t="s">
        <v>21</v>
      </c>
      <c r="AS11">
        <v>30</v>
      </c>
      <c r="AT11" t="s">
        <v>30</v>
      </c>
      <c r="AU11" t="s">
        <v>48</v>
      </c>
      <c r="AV11" t="s">
        <v>464</v>
      </c>
      <c r="AW11" t="s">
        <v>465</v>
      </c>
      <c r="AX11" t="s">
        <v>115</v>
      </c>
      <c r="AY11">
        <v>25</v>
      </c>
      <c r="AZ11">
        <v>30</v>
      </c>
      <c r="BA11">
        <v>72</v>
      </c>
      <c r="BB11">
        <v>38</v>
      </c>
      <c r="BC11" t="s">
        <v>166</v>
      </c>
      <c r="BD11">
        <v>25</v>
      </c>
      <c r="BE11" t="s">
        <v>129</v>
      </c>
      <c r="BF11">
        <v>28.6</v>
      </c>
      <c r="BG11">
        <v>30</v>
      </c>
      <c r="BH11">
        <v>21</v>
      </c>
      <c r="BI11">
        <v>17.75</v>
      </c>
      <c r="BJ11">
        <v>1.75</v>
      </c>
      <c r="BK11" t="s">
        <v>130</v>
      </c>
      <c r="BN11" t="s">
        <v>131</v>
      </c>
      <c r="BP11" t="s">
        <v>67</v>
      </c>
      <c r="BW11">
        <v>32</v>
      </c>
    </row>
    <row r="12" spans="2:79" x14ac:dyDescent="0.3">
      <c r="B12">
        <v>32</v>
      </c>
      <c r="C12">
        <v>32</v>
      </c>
      <c r="W12" t="str">
        <f>Nut_Data[[#This Row],[Series]]&amp;Nut_Data[[#This Row],[d (mm)]]&amp;Nut_Data[[#This Row],[Lead (mm)]]&amp;"-"&amp;Nut_Data[[#This Row],[starts]]</f>
        <v>F2RFU4010-4</v>
      </c>
      <c r="X12" t="s">
        <v>6</v>
      </c>
      <c r="Y12" t="s">
        <v>172</v>
      </c>
      <c r="Z12" s="1">
        <v>40</v>
      </c>
      <c r="AA12">
        <v>40</v>
      </c>
      <c r="AB12" s="1">
        <v>10</v>
      </c>
      <c r="AC12">
        <v>10</v>
      </c>
      <c r="AD12">
        <v>4</v>
      </c>
      <c r="AE12" t="s">
        <v>12</v>
      </c>
      <c r="AF12">
        <v>6000</v>
      </c>
      <c r="AG12" t="s">
        <v>394</v>
      </c>
      <c r="AH12">
        <v>63</v>
      </c>
      <c r="AI12">
        <v>93</v>
      </c>
      <c r="AK12">
        <v>14</v>
      </c>
      <c r="AL12">
        <v>93</v>
      </c>
      <c r="AM12">
        <v>78</v>
      </c>
      <c r="AN12">
        <v>9</v>
      </c>
      <c r="AO12">
        <v>8</v>
      </c>
      <c r="AP12">
        <v>15</v>
      </c>
      <c r="AQ12">
        <v>70</v>
      </c>
      <c r="AR12" t="s">
        <v>21</v>
      </c>
      <c r="AS12">
        <v>30</v>
      </c>
      <c r="AT12" t="s">
        <v>31</v>
      </c>
      <c r="AU12" t="s">
        <v>49</v>
      </c>
      <c r="AV12" t="s">
        <v>466</v>
      </c>
      <c r="AW12" t="s">
        <v>467</v>
      </c>
      <c r="AX12" t="s">
        <v>115</v>
      </c>
      <c r="AY12">
        <v>25</v>
      </c>
      <c r="AZ12">
        <v>30</v>
      </c>
      <c r="BA12">
        <v>72</v>
      </c>
      <c r="BB12">
        <v>38</v>
      </c>
      <c r="BC12" t="s">
        <v>166</v>
      </c>
      <c r="BD12">
        <v>25</v>
      </c>
      <c r="BE12" t="s">
        <v>129</v>
      </c>
      <c r="BF12">
        <v>28.6</v>
      </c>
      <c r="BG12">
        <v>30</v>
      </c>
      <c r="BH12">
        <v>21</v>
      </c>
      <c r="BI12">
        <v>17.75</v>
      </c>
      <c r="BJ12">
        <v>1.75</v>
      </c>
      <c r="BK12" t="s">
        <v>130</v>
      </c>
      <c r="BN12" t="s">
        <v>131</v>
      </c>
      <c r="BP12" t="s">
        <v>67</v>
      </c>
      <c r="BW12">
        <v>40</v>
      </c>
    </row>
    <row r="13" spans="2:79" x14ac:dyDescent="0.3">
      <c r="B13">
        <v>40</v>
      </c>
      <c r="C13">
        <v>40</v>
      </c>
      <c r="W13" t="str">
        <f>Nut_Data[[#This Row],[Series]]&amp;Nut_Data[[#This Row],[d (mm)]]&amp;Nut_Data[[#This Row],[Lead (mm)]]&amp;"-"&amp;Nut_Data[[#This Row],[starts]]</f>
        <v>F2RFU5005-4</v>
      </c>
      <c r="X13" t="s">
        <v>6</v>
      </c>
      <c r="Y13" t="s">
        <v>172</v>
      </c>
      <c r="Z13" s="1">
        <v>50</v>
      </c>
      <c r="AA13">
        <v>50</v>
      </c>
      <c r="AB13" s="1" t="s">
        <v>143</v>
      </c>
      <c r="AC13">
        <v>5</v>
      </c>
      <c r="AD13">
        <v>4</v>
      </c>
      <c r="AE13" t="s">
        <v>12</v>
      </c>
      <c r="AG13" t="s">
        <v>394</v>
      </c>
      <c r="AH13">
        <v>75</v>
      </c>
      <c r="AI13">
        <v>110</v>
      </c>
      <c r="AK13">
        <v>14</v>
      </c>
      <c r="AL13">
        <v>55</v>
      </c>
      <c r="AM13">
        <v>93</v>
      </c>
      <c r="AN13">
        <v>11</v>
      </c>
      <c r="AO13">
        <v>8</v>
      </c>
      <c r="AP13">
        <v>15</v>
      </c>
      <c r="AQ13">
        <v>85</v>
      </c>
      <c r="AR13" t="s">
        <v>21</v>
      </c>
      <c r="AS13">
        <v>30</v>
      </c>
      <c r="AT13" t="s">
        <v>32</v>
      </c>
      <c r="AU13" t="s">
        <v>50</v>
      </c>
      <c r="AV13" t="s">
        <v>468</v>
      </c>
      <c r="AW13" t="s">
        <v>469</v>
      </c>
      <c r="AX13" t="s">
        <v>116</v>
      </c>
      <c r="AY13">
        <v>35</v>
      </c>
      <c r="AZ13">
        <v>40</v>
      </c>
      <c r="BA13">
        <v>93</v>
      </c>
      <c r="BB13">
        <v>50</v>
      </c>
      <c r="BC13" t="s">
        <v>165</v>
      </c>
      <c r="BD13">
        <v>35</v>
      </c>
      <c r="BE13" t="s">
        <v>132</v>
      </c>
      <c r="BF13">
        <v>38</v>
      </c>
      <c r="BG13">
        <v>40</v>
      </c>
      <c r="BH13">
        <v>23</v>
      </c>
      <c r="BI13">
        <v>19.75</v>
      </c>
      <c r="BJ13">
        <v>1.75</v>
      </c>
      <c r="BK13" t="s">
        <v>67</v>
      </c>
      <c r="BN13" t="s">
        <v>67</v>
      </c>
      <c r="BP13" t="s">
        <v>67</v>
      </c>
      <c r="BW13">
        <v>40</v>
      </c>
    </row>
    <row r="14" spans="2:79" x14ac:dyDescent="0.3">
      <c r="B14">
        <v>50</v>
      </c>
      <c r="C14">
        <v>50</v>
      </c>
      <c r="W14" t="str">
        <f>Nut_Data[[#This Row],[Series]]&amp;Nut_Data[[#This Row],[d (mm)]]&amp;Nut_Data[[#This Row],[Lead (mm)]]&amp;"-"&amp;Nut_Data[[#This Row],[starts]]</f>
        <v>F2RFU5010-4</v>
      </c>
      <c r="X14" t="s">
        <v>6</v>
      </c>
      <c r="Y14" t="s">
        <v>172</v>
      </c>
      <c r="Z14" s="1">
        <v>50</v>
      </c>
      <c r="AA14">
        <v>50</v>
      </c>
      <c r="AB14" s="1">
        <v>10</v>
      </c>
      <c r="AC14">
        <v>10</v>
      </c>
      <c r="AD14">
        <v>4</v>
      </c>
      <c r="AF14">
        <v>6000</v>
      </c>
      <c r="AG14" t="s">
        <v>394</v>
      </c>
      <c r="AH14">
        <v>75</v>
      </c>
      <c r="AI14">
        <v>110</v>
      </c>
      <c r="AK14">
        <v>15</v>
      </c>
      <c r="AL14">
        <v>93</v>
      </c>
      <c r="AM14">
        <v>93</v>
      </c>
      <c r="AN14">
        <v>11</v>
      </c>
      <c r="AO14">
        <v>8</v>
      </c>
      <c r="AP14">
        <v>15</v>
      </c>
      <c r="AQ14">
        <v>85</v>
      </c>
      <c r="AR14" t="s">
        <v>21</v>
      </c>
      <c r="AS14">
        <v>30</v>
      </c>
      <c r="AT14" t="s">
        <v>33</v>
      </c>
      <c r="AU14" t="s">
        <v>51</v>
      </c>
      <c r="AV14" t="s">
        <v>470</v>
      </c>
      <c r="AW14" t="s">
        <v>471</v>
      </c>
      <c r="AX14" t="s">
        <v>116</v>
      </c>
      <c r="AY14">
        <v>35</v>
      </c>
      <c r="AZ14">
        <v>40</v>
      </c>
      <c r="BA14">
        <v>93</v>
      </c>
      <c r="BB14">
        <v>50</v>
      </c>
      <c r="BC14" t="s">
        <v>165</v>
      </c>
      <c r="BD14">
        <v>35</v>
      </c>
      <c r="BE14" t="s">
        <v>132</v>
      </c>
      <c r="BF14">
        <v>38</v>
      </c>
      <c r="BG14">
        <v>40</v>
      </c>
      <c r="BH14">
        <v>23</v>
      </c>
      <c r="BI14">
        <v>19.75</v>
      </c>
      <c r="BJ14">
        <v>1.75</v>
      </c>
      <c r="BK14" t="s">
        <v>67</v>
      </c>
      <c r="BN14" t="s">
        <v>67</v>
      </c>
      <c r="BP14" t="s">
        <v>67</v>
      </c>
      <c r="BW14">
        <v>50</v>
      </c>
    </row>
    <row r="15" spans="2:79" x14ac:dyDescent="0.3">
      <c r="B15">
        <v>63</v>
      </c>
      <c r="C15">
        <v>64</v>
      </c>
      <c r="W15" t="str">
        <f>Nut_Data[[#This Row],[Series]]&amp;Nut_Data[[#This Row],[d (mm)]]&amp;Nut_Data[[#This Row],[Lead (mm)]]&amp;"-"&amp;Nut_Data[[#This Row],[starts]]</f>
        <v>F2RFU5020-4</v>
      </c>
      <c r="X15" t="s">
        <v>6</v>
      </c>
      <c r="Y15" t="s">
        <v>172</v>
      </c>
      <c r="Z15" s="1">
        <v>50</v>
      </c>
      <c r="AA15">
        <v>50</v>
      </c>
      <c r="AB15" s="1">
        <v>20</v>
      </c>
      <c r="AC15">
        <v>20</v>
      </c>
      <c r="AD15">
        <v>4</v>
      </c>
      <c r="AG15" t="s">
        <v>394</v>
      </c>
      <c r="AH15">
        <v>75</v>
      </c>
      <c r="AI15">
        <v>110</v>
      </c>
      <c r="AK15">
        <v>16</v>
      </c>
      <c r="AL15">
        <v>138</v>
      </c>
      <c r="AM15">
        <v>93</v>
      </c>
      <c r="AN15">
        <v>11</v>
      </c>
      <c r="AO15">
        <v>8</v>
      </c>
      <c r="AP15">
        <v>15</v>
      </c>
      <c r="AQ15">
        <v>85</v>
      </c>
      <c r="AR15" t="s">
        <v>21</v>
      </c>
      <c r="AS15">
        <v>30</v>
      </c>
      <c r="AT15" t="s">
        <v>34</v>
      </c>
      <c r="AU15" t="s">
        <v>52</v>
      </c>
      <c r="AV15" t="s">
        <v>472</v>
      </c>
      <c r="AW15" t="s">
        <v>473</v>
      </c>
      <c r="AX15" t="s">
        <v>116</v>
      </c>
      <c r="AY15">
        <v>35</v>
      </c>
      <c r="AZ15">
        <v>40</v>
      </c>
      <c r="BA15">
        <v>93</v>
      </c>
      <c r="BB15">
        <v>50</v>
      </c>
      <c r="BC15" t="s">
        <v>165</v>
      </c>
      <c r="BD15">
        <v>35</v>
      </c>
      <c r="BE15" t="s">
        <v>132</v>
      </c>
      <c r="BF15">
        <v>38</v>
      </c>
      <c r="BG15">
        <v>40</v>
      </c>
      <c r="BH15">
        <v>23</v>
      </c>
      <c r="BI15">
        <v>19.75</v>
      </c>
      <c r="BJ15">
        <v>1.75</v>
      </c>
      <c r="BK15" t="s">
        <v>67</v>
      </c>
      <c r="BN15" t="s">
        <v>67</v>
      </c>
      <c r="BP15" t="s">
        <v>67</v>
      </c>
      <c r="BW15">
        <v>50</v>
      </c>
    </row>
    <row r="16" spans="2:79" x14ac:dyDescent="0.3">
      <c r="B16">
        <v>80</v>
      </c>
      <c r="W16" t="str">
        <f>Nut_Data[[#This Row],[Series]]&amp;Nut_Data[[#This Row],[d (mm)]]&amp;Nut_Data[[#This Row],[Lead (mm)]]&amp;"-"&amp;Nut_Data[[#This Row],[starts]]</f>
        <v>F2RFU6310-4</v>
      </c>
      <c r="X16" t="s">
        <v>6</v>
      </c>
      <c r="Y16" t="s">
        <v>172</v>
      </c>
      <c r="Z16" s="1">
        <v>63</v>
      </c>
      <c r="AA16">
        <v>63</v>
      </c>
      <c r="AB16" s="1">
        <v>10</v>
      </c>
      <c r="AC16">
        <v>10</v>
      </c>
      <c r="AD16">
        <v>4</v>
      </c>
      <c r="AG16" t="s">
        <v>394</v>
      </c>
      <c r="AH16">
        <v>90</v>
      </c>
      <c r="AI16">
        <v>125</v>
      </c>
      <c r="AK16">
        <v>18</v>
      </c>
      <c r="AL16">
        <v>98</v>
      </c>
      <c r="AM16">
        <v>108</v>
      </c>
      <c r="AN16">
        <v>11</v>
      </c>
      <c r="AO16">
        <v>8</v>
      </c>
      <c r="AP16">
        <v>15</v>
      </c>
      <c r="AQ16">
        <v>95</v>
      </c>
      <c r="AR16" t="s">
        <v>21</v>
      </c>
      <c r="AS16">
        <v>30</v>
      </c>
      <c r="AT16" t="s">
        <v>35</v>
      </c>
      <c r="AU16" t="s">
        <v>53</v>
      </c>
      <c r="AV16" t="s">
        <v>474</v>
      </c>
      <c r="AW16" t="s">
        <v>475</v>
      </c>
      <c r="BK16" t="s">
        <v>67</v>
      </c>
      <c r="BN16" t="s">
        <v>67</v>
      </c>
      <c r="BP16" t="s">
        <v>67</v>
      </c>
      <c r="BW16">
        <v>50</v>
      </c>
    </row>
    <row r="17" spans="2:75" x14ac:dyDescent="0.3">
      <c r="B17">
        <v>100</v>
      </c>
      <c r="W17" t="str">
        <f>Nut_Data[[#This Row],[Series]]&amp;Nut_Data[[#This Row],[d (mm)]]&amp;Nut_Data[[#This Row],[Lead (mm)]]&amp;"-"&amp;Nut_Data[[#This Row],[starts]]</f>
        <v>F2RFU6320-4</v>
      </c>
      <c r="X17" t="s">
        <v>6</v>
      </c>
      <c r="Y17" t="s">
        <v>172</v>
      </c>
      <c r="Z17" s="1">
        <v>63</v>
      </c>
      <c r="AA17">
        <v>63</v>
      </c>
      <c r="AB17" s="1">
        <v>20</v>
      </c>
      <c r="AC17">
        <v>20</v>
      </c>
      <c r="AD17">
        <v>4</v>
      </c>
      <c r="AG17" t="s">
        <v>394</v>
      </c>
      <c r="AH17">
        <v>95</v>
      </c>
      <c r="AI17">
        <v>135</v>
      </c>
      <c r="AK17">
        <v>20</v>
      </c>
      <c r="AL17">
        <v>149</v>
      </c>
      <c r="AM17">
        <v>115</v>
      </c>
      <c r="AN17">
        <v>13.5</v>
      </c>
      <c r="AO17">
        <v>8</v>
      </c>
      <c r="AP17">
        <v>15</v>
      </c>
      <c r="AQ17">
        <v>100</v>
      </c>
      <c r="AR17" t="s">
        <v>21</v>
      </c>
      <c r="AS17">
        <v>30</v>
      </c>
      <c r="AT17" t="s">
        <v>36</v>
      </c>
      <c r="AU17" t="s">
        <v>54</v>
      </c>
      <c r="AV17" t="s">
        <v>476</v>
      </c>
      <c r="AW17" t="s">
        <v>477</v>
      </c>
      <c r="BK17" t="s">
        <v>67</v>
      </c>
      <c r="BN17" t="s">
        <v>67</v>
      </c>
      <c r="BP17" t="s">
        <v>67</v>
      </c>
      <c r="BW17">
        <v>63</v>
      </c>
    </row>
    <row r="18" spans="2:75" x14ac:dyDescent="0.3">
      <c r="W18" t="str">
        <f>Nut_Data[[#This Row],[Series]]&amp;Nut_Data[[#This Row],[d (mm)]]&amp;Nut_Data[[#This Row],[Lead (mm)]]&amp;"-"&amp;Nut_Data[[#This Row],[starts]]</f>
        <v>F2RFU8010-4</v>
      </c>
      <c r="X18" t="s">
        <v>6</v>
      </c>
      <c r="Y18" t="s">
        <v>172</v>
      </c>
      <c r="Z18" s="1">
        <v>80</v>
      </c>
      <c r="AA18">
        <v>80</v>
      </c>
      <c r="AB18" s="1">
        <v>10</v>
      </c>
      <c r="AC18">
        <v>10</v>
      </c>
      <c r="AD18">
        <v>4</v>
      </c>
      <c r="AG18" t="s">
        <v>394</v>
      </c>
      <c r="AH18">
        <v>105</v>
      </c>
      <c r="AI18">
        <v>145</v>
      </c>
      <c r="AK18">
        <v>20</v>
      </c>
      <c r="AL18">
        <v>98</v>
      </c>
      <c r="AM18">
        <v>125</v>
      </c>
      <c r="AN18">
        <v>13.5</v>
      </c>
      <c r="AO18">
        <v>8</v>
      </c>
      <c r="AP18">
        <v>15</v>
      </c>
      <c r="AQ18">
        <v>110</v>
      </c>
      <c r="AR18" t="s">
        <v>21</v>
      </c>
      <c r="AS18">
        <v>30</v>
      </c>
      <c r="AT18" t="s">
        <v>37</v>
      </c>
      <c r="AU18" t="s">
        <v>55</v>
      </c>
      <c r="AV18" t="s">
        <v>478</v>
      </c>
      <c r="AW18" t="s">
        <v>479</v>
      </c>
      <c r="BK18" t="s">
        <v>67</v>
      </c>
      <c r="BN18" t="s">
        <v>67</v>
      </c>
      <c r="BP18" t="s">
        <v>67</v>
      </c>
      <c r="BW18">
        <v>63</v>
      </c>
    </row>
    <row r="19" spans="2:75" x14ac:dyDescent="0.3">
      <c r="W19" t="str">
        <f>Nut_Data[[#This Row],[Series]]&amp;Nut_Data[[#This Row],[d (mm)]]&amp;Nut_Data[[#This Row],[Lead (mm)]]&amp;"-"&amp;Nut_Data[[#This Row],[starts]]</f>
        <v>F2RFU8020-4</v>
      </c>
      <c r="X19" t="s">
        <v>6</v>
      </c>
      <c r="Y19" t="s">
        <v>172</v>
      </c>
      <c r="Z19" s="1">
        <v>80</v>
      </c>
      <c r="AA19">
        <v>80</v>
      </c>
      <c r="AB19" s="1">
        <v>20</v>
      </c>
      <c r="AC19">
        <v>20</v>
      </c>
      <c r="AD19">
        <v>4</v>
      </c>
      <c r="AG19" t="s">
        <v>394</v>
      </c>
      <c r="AH19">
        <v>125</v>
      </c>
      <c r="AI19">
        <v>165</v>
      </c>
      <c r="AK19">
        <v>25</v>
      </c>
      <c r="AL19">
        <v>154</v>
      </c>
      <c r="AM19">
        <v>145</v>
      </c>
      <c r="AN19">
        <v>13.5</v>
      </c>
      <c r="AO19">
        <v>8</v>
      </c>
      <c r="AP19">
        <v>15</v>
      </c>
      <c r="AQ19">
        <v>130</v>
      </c>
      <c r="AR19" t="s">
        <v>21</v>
      </c>
      <c r="AS19">
        <v>30</v>
      </c>
      <c r="AT19" t="s">
        <v>38</v>
      </c>
      <c r="AU19" t="s">
        <v>56</v>
      </c>
      <c r="AV19" t="s">
        <v>480</v>
      </c>
      <c r="AW19" t="s">
        <v>481</v>
      </c>
      <c r="BK19" t="s">
        <v>67</v>
      </c>
      <c r="BN19" t="s">
        <v>67</v>
      </c>
      <c r="BP19" t="s">
        <v>67</v>
      </c>
      <c r="BW19">
        <v>80</v>
      </c>
    </row>
    <row r="20" spans="2:75" x14ac:dyDescent="0.3">
      <c r="W20" t="str">
        <f>Nut_Data[[#This Row],[Series]]&amp;Nut_Data[[#This Row],[d (mm)]]&amp;Nut_Data[[#This Row],[Lead (mm)]]&amp;"-"&amp;Nut_Data[[#This Row],[starts]]</f>
        <v>F2RFU10020-4</v>
      </c>
      <c r="X20" t="s">
        <v>6</v>
      </c>
      <c r="Y20" t="s">
        <v>172</v>
      </c>
      <c r="Z20" s="1">
        <v>100</v>
      </c>
      <c r="AA20">
        <v>100</v>
      </c>
      <c r="AB20" s="1">
        <v>20</v>
      </c>
      <c r="AC20">
        <v>20</v>
      </c>
      <c r="AD20">
        <v>4</v>
      </c>
      <c r="AG20" t="s">
        <v>394</v>
      </c>
      <c r="AH20">
        <v>150</v>
      </c>
      <c r="AI20">
        <v>202</v>
      </c>
      <c r="AK20">
        <v>30</v>
      </c>
      <c r="AL20">
        <v>180</v>
      </c>
      <c r="AM20">
        <v>170</v>
      </c>
      <c r="AN20">
        <v>17.5</v>
      </c>
      <c r="AO20">
        <v>8</v>
      </c>
      <c r="AP20">
        <v>15</v>
      </c>
      <c r="AQ20">
        <v>155</v>
      </c>
      <c r="AR20" t="s">
        <v>21</v>
      </c>
      <c r="AS20">
        <v>30</v>
      </c>
      <c r="AT20" t="s">
        <v>39</v>
      </c>
      <c r="AU20" t="s">
        <v>57</v>
      </c>
      <c r="AV20" t="s">
        <v>482</v>
      </c>
      <c r="AW20" t="s">
        <v>483</v>
      </c>
      <c r="BK20" t="s">
        <v>67</v>
      </c>
      <c r="BN20" t="s">
        <v>67</v>
      </c>
      <c r="BP20" t="s">
        <v>67</v>
      </c>
      <c r="BW20">
        <v>80</v>
      </c>
    </row>
    <row r="21" spans="2:75" x14ac:dyDescent="0.3">
      <c r="W21" t="str">
        <f>Nut_Data[[#This Row],[Series]]&amp;Nut_Data[[#This Row],[d (mm)]]&amp;Nut_Data[[#This Row],[Lead (mm)]]&amp;"-"&amp;Nut_Data[[#This Row],[starts]]</f>
        <v>F2RDF1605-4</v>
      </c>
      <c r="X21" t="s">
        <v>60</v>
      </c>
      <c r="Y21" t="s">
        <v>284</v>
      </c>
      <c r="Z21" s="1">
        <v>16</v>
      </c>
      <c r="AA21">
        <v>16</v>
      </c>
      <c r="AB21" s="1" t="s">
        <v>143</v>
      </c>
      <c r="AC21">
        <v>5</v>
      </c>
      <c r="AD21">
        <v>4</v>
      </c>
      <c r="AG21" t="s">
        <v>394</v>
      </c>
      <c r="AH21">
        <v>28</v>
      </c>
      <c r="AI21">
        <v>48</v>
      </c>
      <c r="AK21">
        <v>10</v>
      </c>
      <c r="AL21">
        <v>100</v>
      </c>
      <c r="AM21">
        <v>38</v>
      </c>
      <c r="AN21">
        <v>5.5</v>
      </c>
      <c r="AO21">
        <v>6</v>
      </c>
      <c r="AP21">
        <v>45</v>
      </c>
      <c r="AQ21">
        <v>40</v>
      </c>
      <c r="AR21" t="s">
        <v>20</v>
      </c>
      <c r="AS21">
        <v>22.5</v>
      </c>
      <c r="AT21" t="s">
        <v>22</v>
      </c>
      <c r="AU21" t="s">
        <v>41</v>
      </c>
      <c r="AV21" t="s">
        <v>448</v>
      </c>
      <c r="AW21" t="s">
        <v>451</v>
      </c>
      <c r="AX21" t="s">
        <v>111</v>
      </c>
      <c r="AY21">
        <v>10</v>
      </c>
      <c r="AZ21">
        <v>12</v>
      </c>
      <c r="BA21">
        <v>36</v>
      </c>
      <c r="BB21">
        <v>15</v>
      </c>
      <c r="BC21" t="s">
        <v>170</v>
      </c>
      <c r="BD21">
        <v>14</v>
      </c>
      <c r="BE21" t="s">
        <v>117</v>
      </c>
      <c r="BF21">
        <v>9.6</v>
      </c>
      <c r="BG21">
        <v>10</v>
      </c>
      <c r="BH21">
        <v>11</v>
      </c>
      <c r="BI21">
        <v>9.15</v>
      </c>
      <c r="BJ21">
        <v>1.1499999999999999</v>
      </c>
      <c r="BK21" t="s">
        <v>118</v>
      </c>
      <c r="BN21" t="s">
        <v>119</v>
      </c>
      <c r="BP21" t="s">
        <v>67</v>
      </c>
      <c r="BW21">
        <v>100</v>
      </c>
    </row>
    <row r="22" spans="2:75" x14ac:dyDescent="0.3">
      <c r="W22" t="str">
        <f>Nut_Data[[#This Row],[Series]]&amp;Nut_Data[[#This Row],[d (mm)]]&amp;Nut_Data[[#This Row],[Lead (mm)]]&amp;"-"&amp;Nut_Data[[#This Row],[starts]]</f>
        <v>F2RDF2005-4</v>
      </c>
      <c r="X22" t="s">
        <v>60</v>
      </c>
      <c r="Y22" t="s">
        <v>284</v>
      </c>
      <c r="Z22" s="1">
        <v>20</v>
      </c>
      <c r="AA22">
        <v>20</v>
      </c>
      <c r="AB22" s="1" t="s">
        <v>143</v>
      </c>
      <c r="AC22">
        <v>5</v>
      </c>
      <c r="AD22">
        <v>4</v>
      </c>
      <c r="AG22" t="s">
        <v>394</v>
      </c>
      <c r="AH22">
        <v>36</v>
      </c>
      <c r="AI22">
        <v>58</v>
      </c>
      <c r="AK22">
        <v>10</v>
      </c>
      <c r="AL22">
        <v>101</v>
      </c>
      <c r="AM22">
        <v>47</v>
      </c>
      <c r="AN22">
        <v>6.6</v>
      </c>
      <c r="AO22">
        <v>6</v>
      </c>
      <c r="AP22">
        <v>45</v>
      </c>
      <c r="AQ22">
        <v>44</v>
      </c>
      <c r="AR22" t="s">
        <v>20</v>
      </c>
      <c r="AS22">
        <v>22.5</v>
      </c>
      <c r="AT22" t="s">
        <v>24</v>
      </c>
      <c r="AU22" t="s">
        <v>42</v>
      </c>
      <c r="AV22" t="s">
        <v>452</v>
      </c>
      <c r="AW22" t="s">
        <v>453</v>
      </c>
      <c r="AX22" t="s">
        <v>112</v>
      </c>
      <c r="AY22">
        <v>12</v>
      </c>
      <c r="AZ22">
        <v>15</v>
      </c>
      <c r="BA22">
        <v>40</v>
      </c>
      <c r="BB22">
        <v>20</v>
      </c>
      <c r="BC22" t="s">
        <v>169</v>
      </c>
      <c r="BD22">
        <v>12</v>
      </c>
      <c r="BE22" t="s">
        <v>120</v>
      </c>
      <c r="BF22">
        <v>14.3</v>
      </c>
      <c r="BG22">
        <v>15</v>
      </c>
      <c r="BH22">
        <v>13</v>
      </c>
      <c r="BI22">
        <v>10.15</v>
      </c>
      <c r="BJ22">
        <v>1.1499999999999999</v>
      </c>
      <c r="BK22" t="s">
        <v>121</v>
      </c>
      <c r="BN22" t="s">
        <v>122</v>
      </c>
      <c r="BP22" t="s">
        <v>67</v>
      </c>
    </row>
    <row r="23" spans="2:75" x14ac:dyDescent="0.3">
      <c r="W23" t="str">
        <f>Nut_Data[[#This Row],[Series]]&amp;Nut_Data[[#This Row],[d (mm)]]&amp;Nut_Data[[#This Row],[Lead (mm)]]&amp;"-"&amp;Nut_Data[[#This Row],[starts]]</f>
        <v>F2RDF2505-4</v>
      </c>
      <c r="X23" t="s">
        <v>60</v>
      </c>
      <c r="Y23" t="s">
        <v>284</v>
      </c>
      <c r="Z23" s="1">
        <v>25</v>
      </c>
      <c r="AA23">
        <v>25</v>
      </c>
      <c r="AB23" s="1" t="s">
        <v>143</v>
      </c>
      <c r="AC23">
        <v>5</v>
      </c>
      <c r="AD23">
        <v>4</v>
      </c>
      <c r="AG23" t="s">
        <v>394</v>
      </c>
      <c r="AH23">
        <v>40</v>
      </c>
      <c r="AI23">
        <v>62</v>
      </c>
      <c r="AK23">
        <v>10</v>
      </c>
      <c r="AL23">
        <v>101</v>
      </c>
      <c r="AM23">
        <v>51</v>
      </c>
      <c r="AN23">
        <v>6.6</v>
      </c>
      <c r="AO23">
        <v>6</v>
      </c>
      <c r="AP23">
        <v>45</v>
      </c>
      <c r="AQ23">
        <v>48</v>
      </c>
      <c r="AR23" t="s">
        <v>20</v>
      </c>
      <c r="AS23">
        <v>22.5</v>
      </c>
      <c r="AT23" t="s">
        <v>61</v>
      </c>
      <c r="AU23" t="s">
        <v>44</v>
      </c>
      <c r="AV23" t="s">
        <v>456</v>
      </c>
      <c r="AW23" t="s">
        <v>457</v>
      </c>
      <c r="AX23" t="s">
        <v>113</v>
      </c>
      <c r="AY23">
        <v>17</v>
      </c>
      <c r="AZ23">
        <v>20</v>
      </c>
      <c r="BA23">
        <v>53</v>
      </c>
      <c r="BB23">
        <v>25</v>
      </c>
      <c r="BC23" t="s">
        <v>168</v>
      </c>
      <c r="BD23">
        <v>15</v>
      </c>
      <c r="BE23" t="s">
        <v>123</v>
      </c>
      <c r="BF23">
        <v>19</v>
      </c>
      <c r="BG23">
        <v>20</v>
      </c>
      <c r="BH23">
        <v>19</v>
      </c>
      <c r="BI23">
        <v>15.35</v>
      </c>
      <c r="BJ23">
        <v>1.35</v>
      </c>
      <c r="BK23" t="s">
        <v>124</v>
      </c>
      <c r="BN23" t="s">
        <v>125</v>
      </c>
      <c r="BP23" t="s">
        <v>67</v>
      </c>
    </row>
    <row r="24" spans="2:75" x14ac:dyDescent="0.3">
      <c r="W24" t="str">
        <f>Nut_Data[[#This Row],[Series]]&amp;Nut_Data[[#This Row],[d (mm)]]&amp;Nut_Data[[#This Row],[Lead (mm)]]&amp;"-"&amp;Nut_Data[[#This Row],[starts]]</f>
        <v>F2RDF3205-4</v>
      </c>
      <c r="X24" t="s">
        <v>60</v>
      </c>
      <c r="Y24" t="s">
        <v>284</v>
      </c>
      <c r="Z24" s="1">
        <v>32</v>
      </c>
      <c r="AA24">
        <v>32</v>
      </c>
      <c r="AB24" s="1" t="s">
        <v>143</v>
      </c>
      <c r="AC24">
        <v>5</v>
      </c>
      <c r="AD24">
        <v>4</v>
      </c>
      <c r="AG24" t="s">
        <v>394</v>
      </c>
      <c r="AH24">
        <v>50</v>
      </c>
      <c r="AI24">
        <v>80</v>
      </c>
      <c r="AK24">
        <v>12</v>
      </c>
      <c r="AL24">
        <v>102</v>
      </c>
      <c r="AM24">
        <v>65</v>
      </c>
      <c r="AN24">
        <v>9</v>
      </c>
      <c r="AO24">
        <v>6</v>
      </c>
      <c r="AP24">
        <v>45</v>
      </c>
      <c r="AQ24">
        <v>48</v>
      </c>
      <c r="AR24" t="s">
        <v>20</v>
      </c>
      <c r="AS24">
        <v>22.5</v>
      </c>
      <c r="AT24" t="s">
        <v>62</v>
      </c>
      <c r="AU24" t="s">
        <v>46</v>
      </c>
      <c r="AV24" t="s">
        <v>460</v>
      </c>
      <c r="AW24" t="s">
        <v>461</v>
      </c>
      <c r="AX24" t="s">
        <v>114</v>
      </c>
      <c r="AY24">
        <v>20</v>
      </c>
      <c r="AZ24">
        <v>25</v>
      </c>
      <c r="BA24">
        <v>65</v>
      </c>
      <c r="BB24">
        <v>30</v>
      </c>
      <c r="BC24" t="s">
        <v>167</v>
      </c>
      <c r="BD24">
        <v>18</v>
      </c>
      <c r="BE24" t="s">
        <v>126</v>
      </c>
      <c r="BF24">
        <v>23.9</v>
      </c>
      <c r="BG24">
        <v>25</v>
      </c>
      <c r="BH24">
        <v>20</v>
      </c>
      <c r="BI24">
        <v>16.350000000000001</v>
      </c>
      <c r="BJ24">
        <v>1.35</v>
      </c>
      <c r="BK24" t="s">
        <v>127</v>
      </c>
      <c r="BN24" t="s">
        <v>128</v>
      </c>
      <c r="BP24" t="s">
        <v>67</v>
      </c>
    </row>
    <row r="25" spans="2:75" x14ac:dyDescent="0.3">
      <c r="W25" t="str">
        <f>Nut_Data[[#This Row],[Series]]&amp;Nut_Data[[#This Row],[d (mm)]]&amp;Nut_Data[[#This Row],[Lead (mm)]]&amp;"-"&amp;Nut_Data[[#This Row],[starts]]</f>
        <v>F2RDF3210-4</v>
      </c>
      <c r="X25" t="s">
        <v>60</v>
      </c>
      <c r="Y25" t="s">
        <v>284</v>
      </c>
      <c r="Z25" s="1">
        <v>32</v>
      </c>
      <c r="AA25">
        <v>32</v>
      </c>
      <c r="AB25" s="1">
        <v>10</v>
      </c>
      <c r="AC25">
        <v>10</v>
      </c>
      <c r="AD25">
        <v>4</v>
      </c>
      <c r="AF25">
        <v>6000</v>
      </c>
      <c r="AG25" t="s">
        <v>394</v>
      </c>
      <c r="AH25">
        <v>50</v>
      </c>
      <c r="AI25">
        <v>80</v>
      </c>
      <c r="AK25">
        <v>12</v>
      </c>
      <c r="AL25">
        <v>162</v>
      </c>
      <c r="AM25">
        <v>65</v>
      </c>
      <c r="AN25">
        <v>9</v>
      </c>
      <c r="AO25">
        <v>6</v>
      </c>
      <c r="AP25">
        <v>45</v>
      </c>
      <c r="AQ25">
        <v>62</v>
      </c>
      <c r="AR25" t="s">
        <v>21</v>
      </c>
      <c r="AS25">
        <v>22.5</v>
      </c>
      <c r="AT25" t="s">
        <v>29</v>
      </c>
      <c r="AU25" t="s">
        <v>47</v>
      </c>
      <c r="AV25" t="s">
        <v>462</v>
      </c>
      <c r="AW25" t="s">
        <v>463</v>
      </c>
      <c r="AX25" t="s">
        <v>114</v>
      </c>
      <c r="AY25">
        <v>20</v>
      </c>
      <c r="AZ25">
        <v>25</v>
      </c>
      <c r="BA25">
        <v>65</v>
      </c>
      <c r="BB25">
        <v>30</v>
      </c>
      <c r="BC25" t="s">
        <v>167</v>
      </c>
      <c r="BD25">
        <v>18</v>
      </c>
      <c r="BE25" t="s">
        <v>126</v>
      </c>
      <c r="BF25">
        <v>23.9</v>
      </c>
      <c r="BG25">
        <v>25</v>
      </c>
      <c r="BH25">
        <v>20</v>
      </c>
      <c r="BI25">
        <v>16.350000000000001</v>
      </c>
      <c r="BJ25">
        <v>1.35</v>
      </c>
      <c r="BK25" t="s">
        <v>127</v>
      </c>
      <c r="BN25" t="s">
        <v>128</v>
      </c>
      <c r="BP25" t="s">
        <v>67</v>
      </c>
    </row>
    <row r="26" spans="2:75" x14ac:dyDescent="0.3">
      <c r="W26" t="str">
        <f>Nut_Data[[#This Row],[Series]]&amp;Nut_Data[[#This Row],[d (mm)]]&amp;Nut_Data[[#This Row],[Lead (mm)]]&amp;"-"&amp;Nut_Data[[#This Row],[starts]]</f>
        <v>F2RDF4005-4</v>
      </c>
      <c r="X26" t="s">
        <v>60</v>
      </c>
      <c r="Y26" t="s">
        <v>284</v>
      </c>
      <c r="Z26" s="1">
        <v>40</v>
      </c>
      <c r="AA26">
        <v>40</v>
      </c>
      <c r="AB26" s="1" t="s">
        <v>143</v>
      </c>
      <c r="AC26">
        <v>5</v>
      </c>
      <c r="AD26">
        <v>4</v>
      </c>
      <c r="AG26" t="s">
        <v>394</v>
      </c>
      <c r="AH26">
        <v>63</v>
      </c>
      <c r="AI26">
        <v>93</v>
      </c>
      <c r="AK26">
        <v>14</v>
      </c>
      <c r="AL26">
        <v>105</v>
      </c>
      <c r="AM26">
        <v>78</v>
      </c>
      <c r="AN26">
        <v>9</v>
      </c>
      <c r="AO26">
        <v>8</v>
      </c>
      <c r="AP26">
        <v>15</v>
      </c>
      <c r="AQ26">
        <v>62</v>
      </c>
      <c r="AR26" t="s">
        <v>21</v>
      </c>
      <c r="AS26">
        <v>30</v>
      </c>
      <c r="AT26" t="s">
        <v>30</v>
      </c>
      <c r="AU26" t="s">
        <v>48</v>
      </c>
      <c r="AV26" t="s">
        <v>464</v>
      </c>
      <c r="AW26" t="s">
        <v>465</v>
      </c>
      <c r="AX26" t="s">
        <v>115</v>
      </c>
      <c r="AY26">
        <v>25</v>
      </c>
      <c r="AZ26">
        <v>30</v>
      </c>
      <c r="BA26">
        <v>72</v>
      </c>
      <c r="BB26">
        <v>38</v>
      </c>
      <c r="BC26" t="s">
        <v>166</v>
      </c>
      <c r="BD26">
        <v>25</v>
      </c>
      <c r="BE26" t="s">
        <v>129</v>
      </c>
      <c r="BF26">
        <v>28.6</v>
      </c>
      <c r="BG26">
        <v>30</v>
      </c>
      <c r="BH26">
        <v>21</v>
      </c>
      <c r="BI26">
        <v>17.75</v>
      </c>
      <c r="BJ26">
        <v>1.75</v>
      </c>
      <c r="BK26" t="s">
        <v>130</v>
      </c>
      <c r="BN26" t="s">
        <v>131</v>
      </c>
      <c r="BP26" t="s">
        <v>67</v>
      </c>
    </row>
    <row r="27" spans="2:75" x14ac:dyDescent="0.3">
      <c r="W27" t="str">
        <f>Nut_Data[[#This Row],[Series]]&amp;Nut_Data[[#This Row],[d (mm)]]&amp;Nut_Data[[#This Row],[Lead (mm)]]&amp;"-"&amp;Nut_Data[[#This Row],[starts]]</f>
        <v>F2RDF4010-4</v>
      </c>
      <c r="X27" t="s">
        <v>60</v>
      </c>
      <c r="Y27" t="s">
        <v>284</v>
      </c>
      <c r="Z27" s="1">
        <v>40</v>
      </c>
      <c r="AA27">
        <v>40</v>
      </c>
      <c r="AB27" s="1">
        <v>10</v>
      </c>
      <c r="AC27">
        <v>10</v>
      </c>
      <c r="AD27">
        <v>4</v>
      </c>
      <c r="AF27">
        <v>6000</v>
      </c>
      <c r="AG27" t="s">
        <v>394</v>
      </c>
      <c r="AH27">
        <v>63</v>
      </c>
      <c r="AI27">
        <v>93</v>
      </c>
      <c r="AK27">
        <v>14</v>
      </c>
      <c r="AL27">
        <v>165</v>
      </c>
      <c r="AM27">
        <v>78</v>
      </c>
      <c r="AN27">
        <v>9</v>
      </c>
      <c r="AO27">
        <v>8</v>
      </c>
      <c r="AP27">
        <v>15</v>
      </c>
      <c r="AQ27">
        <v>70</v>
      </c>
      <c r="AR27" t="s">
        <v>21</v>
      </c>
      <c r="AS27">
        <v>30</v>
      </c>
      <c r="AT27" t="s">
        <v>31</v>
      </c>
      <c r="AU27" t="s">
        <v>49</v>
      </c>
      <c r="AV27" t="s">
        <v>466</v>
      </c>
      <c r="AW27" t="s">
        <v>467</v>
      </c>
      <c r="AX27" t="s">
        <v>115</v>
      </c>
      <c r="AY27">
        <v>25</v>
      </c>
      <c r="AZ27">
        <v>30</v>
      </c>
      <c r="BA27">
        <v>72</v>
      </c>
      <c r="BB27">
        <v>38</v>
      </c>
      <c r="BC27" t="s">
        <v>166</v>
      </c>
      <c r="BD27">
        <v>25</v>
      </c>
      <c r="BE27" t="s">
        <v>129</v>
      </c>
      <c r="BF27">
        <v>28.6</v>
      </c>
      <c r="BG27">
        <v>30</v>
      </c>
      <c r="BH27">
        <v>21</v>
      </c>
      <c r="BI27">
        <v>17.75</v>
      </c>
      <c r="BJ27">
        <v>1.75</v>
      </c>
      <c r="BK27" t="s">
        <v>130</v>
      </c>
      <c r="BN27" t="s">
        <v>131</v>
      </c>
      <c r="BP27" t="s">
        <v>67</v>
      </c>
    </row>
    <row r="28" spans="2:75" x14ac:dyDescent="0.3">
      <c r="W28" t="str">
        <f>Nut_Data[[#This Row],[Series]]&amp;Nut_Data[[#This Row],[d (mm)]]&amp;Nut_Data[[#This Row],[Lead (mm)]]&amp;"-"&amp;Nut_Data[[#This Row],[starts]]</f>
        <v>F2RDF5010-4</v>
      </c>
      <c r="X28" t="s">
        <v>60</v>
      </c>
      <c r="Y28" t="s">
        <v>284</v>
      </c>
      <c r="Z28" s="1">
        <v>50</v>
      </c>
      <c r="AA28">
        <v>50</v>
      </c>
      <c r="AB28" s="1">
        <v>10</v>
      </c>
      <c r="AC28">
        <v>10</v>
      </c>
      <c r="AD28">
        <v>4</v>
      </c>
      <c r="AF28">
        <v>6000</v>
      </c>
      <c r="AG28" t="s">
        <v>394</v>
      </c>
      <c r="AH28">
        <v>75</v>
      </c>
      <c r="AI28">
        <v>110</v>
      </c>
      <c r="AK28">
        <v>16</v>
      </c>
      <c r="AL28">
        <v>171</v>
      </c>
      <c r="AM28">
        <v>93</v>
      </c>
      <c r="AN28">
        <v>11</v>
      </c>
      <c r="AO28">
        <v>8</v>
      </c>
      <c r="AP28">
        <v>15</v>
      </c>
      <c r="AQ28">
        <v>70</v>
      </c>
      <c r="AR28" t="s">
        <v>21</v>
      </c>
      <c r="AS28">
        <v>30</v>
      </c>
      <c r="AT28" t="s">
        <v>33</v>
      </c>
      <c r="AU28" t="s">
        <v>63</v>
      </c>
      <c r="AV28" t="s">
        <v>470</v>
      </c>
      <c r="AW28" t="s">
        <v>471</v>
      </c>
      <c r="AX28" t="s">
        <v>116</v>
      </c>
      <c r="AY28">
        <v>35</v>
      </c>
      <c r="AZ28">
        <v>40</v>
      </c>
      <c r="BA28">
        <v>93</v>
      </c>
      <c r="BB28">
        <v>50</v>
      </c>
      <c r="BC28" t="s">
        <v>165</v>
      </c>
      <c r="BD28">
        <v>35</v>
      </c>
      <c r="BE28" t="s">
        <v>132</v>
      </c>
      <c r="BF28">
        <v>38</v>
      </c>
      <c r="BG28">
        <v>40</v>
      </c>
      <c r="BH28">
        <v>23</v>
      </c>
      <c r="BI28">
        <v>19.75</v>
      </c>
      <c r="BJ28">
        <v>1.75</v>
      </c>
      <c r="BK28" t="s">
        <v>133</v>
      </c>
      <c r="BN28" t="s">
        <v>134</v>
      </c>
      <c r="BP28" t="s">
        <v>67</v>
      </c>
    </row>
    <row r="29" spans="2:75" x14ac:dyDescent="0.3">
      <c r="W29" t="str">
        <f>Nut_Data[[#This Row],[Series]]&amp;Nut_Data[[#This Row],[d (mm)]]&amp;Nut_Data[[#This Row],[Lead (mm)]]&amp;"-"&amp;Nut_Data[[#This Row],[starts]]</f>
        <v>F2RDF6310-4</v>
      </c>
      <c r="X29" t="s">
        <v>60</v>
      </c>
      <c r="Y29" t="s">
        <v>284</v>
      </c>
      <c r="Z29" s="1">
        <v>63</v>
      </c>
      <c r="AA29">
        <v>63</v>
      </c>
      <c r="AB29" s="1">
        <v>10</v>
      </c>
      <c r="AC29">
        <v>10</v>
      </c>
      <c r="AD29">
        <v>4</v>
      </c>
      <c r="AG29" t="s">
        <v>394</v>
      </c>
      <c r="AH29">
        <v>90</v>
      </c>
      <c r="AI29">
        <v>125</v>
      </c>
      <c r="AK29">
        <v>18</v>
      </c>
      <c r="AL29">
        <v>182</v>
      </c>
      <c r="AM29">
        <v>108</v>
      </c>
      <c r="AN29">
        <v>11</v>
      </c>
      <c r="AO29">
        <v>8</v>
      </c>
      <c r="AP29">
        <v>15</v>
      </c>
      <c r="AQ29">
        <v>95</v>
      </c>
      <c r="AR29" t="s">
        <v>21</v>
      </c>
      <c r="AS29">
        <v>30</v>
      </c>
      <c r="AT29" t="s">
        <v>35</v>
      </c>
      <c r="AU29" t="s">
        <v>53</v>
      </c>
      <c r="AV29" t="s">
        <v>474</v>
      </c>
      <c r="AW29" t="s">
        <v>475</v>
      </c>
      <c r="BK29" t="s">
        <v>67</v>
      </c>
      <c r="BN29" t="s">
        <v>67</v>
      </c>
      <c r="BP29" t="s">
        <v>67</v>
      </c>
    </row>
    <row r="30" spans="2:75" x14ac:dyDescent="0.3">
      <c r="W30" t="str">
        <f>Nut_Data[[#This Row],[Series]]&amp;Nut_Data[[#This Row],[d (mm)]]&amp;Nut_Data[[#This Row],[Lead (mm)]]&amp;"-"&amp;Nut_Data[[#This Row],[starts]]</f>
        <v>F2RDF8010-4</v>
      </c>
      <c r="X30" t="s">
        <v>60</v>
      </c>
      <c r="Y30" t="s">
        <v>284</v>
      </c>
      <c r="Z30" s="1">
        <v>80</v>
      </c>
      <c r="AA30">
        <v>80</v>
      </c>
      <c r="AB30" s="1">
        <v>10</v>
      </c>
      <c r="AC30">
        <v>10</v>
      </c>
      <c r="AD30">
        <v>4</v>
      </c>
      <c r="AG30" t="s">
        <v>394</v>
      </c>
      <c r="AH30">
        <v>105</v>
      </c>
      <c r="AI30">
        <v>145</v>
      </c>
      <c r="AK30">
        <v>20</v>
      </c>
      <c r="AL30">
        <v>182</v>
      </c>
      <c r="AM30">
        <v>125</v>
      </c>
      <c r="AN30">
        <v>13.5</v>
      </c>
      <c r="AO30">
        <v>8</v>
      </c>
      <c r="AP30">
        <v>15</v>
      </c>
      <c r="AQ30">
        <v>110</v>
      </c>
      <c r="AR30" t="s">
        <v>21</v>
      </c>
      <c r="AS30">
        <v>30</v>
      </c>
      <c r="AT30" t="s">
        <v>37</v>
      </c>
      <c r="AU30" t="s">
        <v>55</v>
      </c>
      <c r="AV30" t="s">
        <v>478</v>
      </c>
      <c r="AW30" t="s">
        <v>479</v>
      </c>
      <c r="BK30" t="s">
        <v>67</v>
      </c>
      <c r="BN30" t="s">
        <v>67</v>
      </c>
      <c r="BP30" t="s">
        <v>67</v>
      </c>
    </row>
    <row r="31" spans="2:75" x14ac:dyDescent="0.3">
      <c r="W31" t="str">
        <f>Nut_Data[[#This Row],[Series]]&amp;Nut_Data[[#This Row],[d (mm)]]&amp;Nut_Data[[#This Row],[Lead (mm)]]&amp;"-"&amp;Nut_Data[[#This Row],[starts]]</f>
        <v>F2RDF8020-4</v>
      </c>
      <c r="X31" t="s">
        <v>60</v>
      </c>
      <c r="Y31" t="s">
        <v>284</v>
      </c>
      <c r="Z31" s="1">
        <v>80</v>
      </c>
      <c r="AA31">
        <v>80</v>
      </c>
      <c r="AB31" s="1">
        <v>20</v>
      </c>
      <c r="AC31">
        <v>20</v>
      </c>
      <c r="AD31">
        <v>4</v>
      </c>
      <c r="AG31" t="s">
        <v>394</v>
      </c>
      <c r="AH31">
        <v>125</v>
      </c>
      <c r="AI31">
        <v>165</v>
      </c>
      <c r="AK31">
        <v>25</v>
      </c>
      <c r="AL31">
        <v>295</v>
      </c>
      <c r="AM31">
        <v>145</v>
      </c>
      <c r="AN31">
        <v>13.5</v>
      </c>
      <c r="AO31">
        <v>8</v>
      </c>
      <c r="AP31">
        <v>15</v>
      </c>
      <c r="AQ31">
        <v>130</v>
      </c>
      <c r="AR31" t="s">
        <v>21</v>
      </c>
      <c r="AS31">
        <v>30</v>
      </c>
      <c r="AT31" t="s">
        <v>39</v>
      </c>
      <c r="AU31" t="s">
        <v>56</v>
      </c>
      <c r="AV31" t="s">
        <v>482</v>
      </c>
      <c r="AW31" t="s">
        <v>481</v>
      </c>
      <c r="BK31" t="s">
        <v>67</v>
      </c>
      <c r="BN31" t="s">
        <v>67</v>
      </c>
      <c r="BP31" t="s">
        <v>67</v>
      </c>
    </row>
    <row r="32" spans="2:75" x14ac:dyDescent="0.3">
      <c r="W32" t="str">
        <f>Nut_Data[[#This Row],[Series]]&amp;Nut_Data[[#This Row],[d (mm)]]&amp;Nut_Data[[#This Row],[Lead (mm)]]&amp;"-"&amp;Nut_Data[[#This Row],[starts]]</f>
        <v>F2RSQ1616-6</v>
      </c>
      <c r="X32" t="s">
        <v>68</v>
      </c>
      <c r="Y32" t="s">
        <v>173</v>
      </c>
      <c r="Z32" s="1">
        <v>16</v>
      </c>
      <c r="AA32">
        <v>16</v>
      </c>
      <c r="AB32" s="1">
        <v>16</v>
      </c>
      <c r="AC32">
        <v>16</v>
      </c>
      <c r="AD32">
        <v>6</v>
      </c>
      <c r="AG32" t="s">
        <v>394</v>
      </c>
      <c r="AH32">
        <v>32</v>
      </c>
      <c r="AI32">
        <v>53</v>
      </c>
      <c r="AJ32">
        <v>10.1</v>
      </c>
      <c r="AK32">
        <v>10</v>
      </c>
      <c r="AL32">
        <v>38</v>
      </c>
      <c r="AM32">
        <v>42</v>
      </c>
      <c r="AN32">
        <v>4.5</v>
      </c>
      <c r="AO32">
        <v>4</v>
      </c>
      <c r="AP32">
        <v>60</v>
      </c>
      <c r="AQ32">
        <v>34</v>
      </c>
      <c r="AR32" t="s">
        <v>20</v>
      </c>
      <c r="AT32" t="s">
        <v>70</v>
      </c>
      <c r="AU32" t="s">
        <v>80</v>
      </c>
      <c r="AV32" t="s">
        <v>484</v>
      </c>
      <c r="AW32" t="s">
        <v>485</v>
      </c>
      <c r="AX32" t="s">
        <v>111</v>
      </c>
      <c r="AY32">
        <v>10</v>
      </c>
      <c r="AZ32">
        <v>12</v>
      </c>
      <c r="BA32">
        <v>36</v>
      </c>
      <c r="BB32">
        <v>15</v>
      </c>
      <c r="BC32" t="s">
        <v>170</v>
      </c>
      <c r="BD32">
        <v>14</v>
      </c>
      <c r="BE32" t="s">
        <v>117</v>
      </c>
      <c r="BF32">
        <v>9.6</v>
      </c>
      <c r="BG32">
        <v>10</v>
      </c>
      <c r="BH32">
        <v>11</v>
      </c>
      <c r="BI32">
        <v>9.15</v>
      </c>
      <c r="BJ32">
        <v>1.1499999999999999</v>
      </c>
      <c r="BK32" t="s">
        <v>118</v>
      </c>
      <c r="BN32" t="s">
        <v>119</v>
      </c>
      <c r="BP32" t="s">
        <v>67</v>
      </c>
    </row>
    <row r="33" spans="23:68" x14ac:dyDescent="0.3">
      <c r="W33" t="str">
        <f>Nut_Data[[#This Row],[Series]]&amp;Nut_Data[[#This Row],[d (mm)]]&amp;Nut_Data[[#This Row],[Lead (mm)]]&amp;"-"&amp;Nut_Data[[#This Row],[starts]]</f>
        <v>F2RSQ1632-3</v>
      </c>
      <c r="X33" t="s">
        <v>68</v>
      </c>
      <c r="Y33" t="s">
        <v>173</v>
      </c>
      <c r="Z33" s="1">
        <v>16</v>
      </c>
      <c r="AA33">
        <v>16</v>
      </c>
      <c r="AB33" s="1">
        <v>32</v>
      </c>
      <c r="AC33">
        <v>32</v>
      </c>
      <c r="AD33">
        <v>3</v>
      </c>
      <c r="AG33" t="s">
        <v>394</v>
      </c>
      <c r="AH33">
        <v>24</v>
      </c>
      <c r="AI33">
        <v>53</v>
      </c>
      <c r="AJ33">
        <v>10.5</v>
      </c>
      <c r="AK33">
        <v>10</v>
      </c>
      <c r="AL33">
        <v>34</v>
      </c>
      <c r="AM33">
        <v>45</v>
      </c>
      <c r="AN33">
        <v>5.5</v>
      </c>
      <c r="AO33">
        <v>4</v>
      </c>
      <c r="AP33">
        <v>60</v>
      </c>
      <c r="AQ33">
        <v>36</v>
      </c>
      <c r="AR33" t="s">
        <v>20</v>
      </c>
      <c r="AT33" t="s">
        <v>71</v>
      </c>
      <c r="AU33" t="s">
        <v>81</v>
      </c>
      <c r="AV33" t="s">
        <v>486</v>
      </c>
      <c r="AW33" t="s">
        <v>487</v>
      </c>
      <c r="AX33" t="s">
        <v>111</v>
      </c>
      <c r="AY33">
        <v>10</v>
      </c>
      <c r="AZ33">
        <v>12</v>
      </c>
      <c r="BA33">
        <v>36</v>
      </c>
      <c r="BB33">
        <v>15</v>
      </c>
      <c r="BC33" t="s">
        <v>170</v>
      </c>
      <c r="BD33">
        <v>14</v>
      </c>
      <c r="BE33" t="s">
        <v>117</v>
      </c>
      <c r="BF33">
        <v>9.6</v>
      </c>
      <c r="BG33">
        <v>10</v>
      </c>
      <c r="BH33">
        <v>11</v>
      </c>
      <c r="BI33">
        <v>9.15</v>
      </c>
      <c r="BJ33">
        <v>1.1499999999999999</v>
      </c>
      <c r="BK33" t="s">
        <v>118</v>
      </c>
      <c r="BN33" t="s">
        <v>119</v>
      </c>
      <c r="BP33" t="s">
        <v>67</v>
      </c>
    </row>
    <row r="34" spans="23:68" x14ac:dyDescent="0.3">
      <c r="W34" t="str">
        <f>Nut_Data[[#This Row],[Series]]&amp;Nut_Data[[#This Row],[d (mm)]]&amp;Nut_Data[[#This Row],[Lead (mm)]]&amp;"-"&amp;Nut_Data[[#This Row],[starts]]</f>
        <v>F2RSQ2020-6</v>
      </c>
      <c r="X34" t="s">
        <v>68</v>
      </c>
      <c r="Y34" t="s">
        <v>173</v>
      </c>
      <c r="Z34" s="1">
        <v>20</v>
      </c>
      <c r="AA34">
        <v>20</v>
      </c>
      <c r="AB34" s="1">
        <v>20</v>
      </c>
      <c r="AC34">
        <v>20</v>
      </c>
      <c r="AD34">
        <v>6</v>
      </c>
      <c r="AG34" t="s">
        <v>394</v>
      </c>
      <c r="AH34">
        <v>39</v>
      </c>
      <c r="AI34">
        <v>62</v>
      </c>
      <c r="AJ34">
        <v>11.5</v>
      </c>
      <c r="AK34">
        <v>10</v>
      </c>
      <c r="AL34">
        <v>55</v>
      </c>
      <c r="AM34">
        <v>50</v>
      </c>
      <c r="AN34">
        <v>5.5</v>
      </c>
      <c r="AO34">
        <v>4</v>
      </c>
      <c r="AP34">
        <v>60</v>
      </c>
      <c r="AQ34">
        <v>41</v>
      </c>
      <c r="AR34" t="s">
        <v>20</v>
      </c>
      <c r="AT34" t="s">
        <v>72</v>
      </c>
      <c r="AU34" t="s">
        <v>82</v>
      </c>
      <c r="AV34" t="s">
        <v>488</v>
      </c>
      <c r="AW34" t="s">
        <v>489</v>
      </c>
      <c r="AX34" t="s">
        <v>112</v>
      </c>
      <c r="AY34">
        <v>12</v>
      </c>
      <c r="AZ34">
        <v>15</v>
      </c>
      <c r="BA34">
        <v>40</v>
      </c>
      <c r="BB34">
        <v>20</v>
      </c>
      <c r="BC34" t="s">
        <v>169</v>
      </c>
      <c r="BD34">
        <v>12</v>
      </c>
      <c r="BE34" t="s">
        <v>120</v>
      </c>
      <c r="BF34">
        <v>14.3</v>
      </c>
      <c r="BG34">
        <v>15</v>
      </c>
      <c r="BH34">
        <v>13</v>
      </c>
      <c r="BI34">
        <v>10.15</v>
      </c>
      <c r="BJ34">
        <v>1.1499999999999999</v>
      </c>
      <c r="BK34" t="s">
        <v>121</v>
      </c>
      <c r="BN34" t="s">
        <v>122</v>
      </c>
      <c r="BP34" t="s">
        <v>67</v>
      </c>
    </row>
    <row r="35" spans="23:68" x14ac:dyDescent="0.3">
      <c r="W35" t="str">
        <f>Nut_Data[[#This Row],[Series]]&amp;Nut_Data[[#This Row],[d (mm)]]&amp;Nut_Data[[#This Row],[Lead (mm)]]&amp;"-"&amp;Nut_Data[[#This Row],[starts]]</f>
        <v>F2RSQ2040-3</v>
      </c>
      <c r="X35" t="s">
        <v>68</v>
      </c>
      <c r="Y35" t="s">
        <v>173</v>
      </c>
      <c r="Z35" s="1">
        <v>20</v>
      </c>
      <c r="AA35">
        <v>20</v>
      </c>
      <c r="AB35" s="1">
        <v>40</v>
      </c>
      <c r="AC35">
        <v>40</v>
      </c>
      <c r="AD35">
        <v>3</v>
      </c>
      <c r="AG35" t="s">
        <v>394</v>
      </c>
      <c r="AH35">
        <v>39</v>
      </c>
      <c r="AI35">
        <v>58</v>
      </c>
      <c r="AJ35">
        <v>11</v>
      </c>
      <c r="AK35">
        <v>10</v>
      </c>
      <c r="AL35">
        <v>41</v>
      </c>
      <c r="AM35">
        <v>48</v>
      </c>
      <c r="AN35">
        <v>5.5</v>
      </c>
      <c r="AO35">
        <v>4</v>
      </c>
      <c r="AP35">
        <v>60</v>
      </c>
      <c r="AQ35">
        <v>40</v>
      </c>
      <c r="AR35" t="s">
        <v>20</v>
      </c>
      <c r="AT35" t="s">
        <v>73</v>
      </c>
      <c r="AU35" t="s">
        <v>83</v>
      </c>
      <c r="AV35" t="s">
        <v>490</v>
      </c>
      <c r="AW35" t="s">
        <v>491</v>
      </c>
      <c r="AX35" t="s">
        <v>112</v>
      </c>
      <c r="AY35">
        <v>12</v>
      </c>
      <c r="AZ35">
        <v>15</v>
      </c>
      <c r="BA35">
        <v>40</v>
      </c>
      <c r="BB35">
        <v>20</v>
      </c>
      <c r="BC35" t="s">
        <v>169</v>
      </c>
      <c r="BD35">
        <v>12</v>
      </c>
      <c r="BE35" t="s">
        <v>120</v>
      </c>
      <c r="BF35">
        <v>14.3</v>
      </c>
      <c r="BG35">
        <v>15</v>
      </c>
      <c r="BH35">
        <v>13</v>
      </c>
      <c r="BI35">
        <v>10.15</v>
      </c>
      <c r="BJ35">
        <v>1.1499999999999999</v>
      </c>
      <c r="BK35" t="s">
        <v>121</v>
      </c>
      <c r="BN35" t="s">
        <v>122</v>
      </c>
      <c r="BP35" t="s">
        <v>67</v>
      </c>
    </row>
    <row r="36" spans="23:68" x14ac:dyDescent="0.3">
      <c r="W36" t="str">
        <f>Nut_Data[[#This Row],[Series]]&amp;Nut_Data[[#This Row],[d (mm)]]&amp;Nut_Data[[#This Row],[Lead (mm)]]&amp;"-"&amp;Nut_Data[[#This Row],[starts]]</f>
        <v>F2RSQ2525-6</v>
      </c>
      <c r="X36" t="s">
        <v>68</v>
      </c>
      <c r="Y36" t="s">
        <v>173</v>
      </c>
      <c r="Z36" s="1">
        <v>25</v>
      </c>
      <c r="AA36">
        <v>25</v>
      </c>
      <c r="AB36" s="1">
        <v>25</v>
      </c>
      <c r="AC36">
        <v>25</v>
      </c>
      <c r="AD36">
        <v>6</v>
      </c>
      <c r="AG36" t="s">
        <v>394</v>
      </c>
      <c r="AH36">
        <v>47</v>
      </c>
      <c r="AI36">
        <v>74</v>
      </c>
      <c r="AJ36">
        <v>13</v>
      </c>
      <c r="AK36">
        <v>12</v>
      </c>
      <c r="AL36">
        <v>57</v>
      </c>
      <c r="AM36">
        <v>60</v>
      </c>
      <c r="AN36">
        <v>6.6</v>
      </c>
      <c r="AO36">
        <v>4</v>
      </c>
      <c r="AP36">
        <v>60</v>
      </c>
      <c r="AQ36">
        <v>49</v>
      </c>
      <c r="AR36" t="s">
        <v>20</v>
      </c>
      <c r="AT36" t="s">
        <v>74</v>
      </c>
      <c r="AU36" t="s">
        <v>84</v>
      </c>
      <c r="AV36" t="s">
        <v>492</v>
      </c>
      <c r="AW36" t="s">
        <v>493</v>
      </c>
      <c r="AX36" t="s">
        <v>113</v>
      </c>
      <c r="AY36">
        <v>17</v>
      </c>
      <c r="AZ36">
        <v>20</v>
      </c>
      <c r="BA36">
        <v>53</v>
      </c>
      <c r="BB36">
        <v>25</v>
      </c>
      <c r="BC36" t="s">
        <v>168</v>
      </c>
      <c r="BD36">
        <v>15</v>
      </c>
      <c r="BE36" t="s">
        <v>123</v>
      </c>
      <c r="BF36">
        <v>19</v>
      </c>
      <c r="BG36">
        <v>20</v>
      </c>
      <c r="BH36">
        <v>19</v>
      </c>
      <c r="BI36">
        <v>15.35</v>
      </c>
      <c r="BJ36">
        <v>1.35</v>
      </c>
      <c r="BK36" t="s">
        <v>124</v>
      </c>
      <c r="BN36" t="s">
        <v>125</v>
      </c>
      <c r="BP36" t="s">
        <v>67</v>
      </c>
    </row>
    <row r="37" spans="23:68" x14ac:dyDescent="0.3">
      <c r="W37" t="str">
        <f>Nut_Data[[#This Row],[Series]]&amp;Nut_Data[[#This Row],[d (mm)]]&amp;Nut_Data[[#This Row],[Lead (mm)]]&amp;"-"&amp;Nut_Data[[#This Row],[starts]]</f>
        <v>F2RSQ2550-3</v>
      </c>
      <c r="X37" t="s">
        <v>68</v>
      </c>
      <c r="Y37" t="s">
        <v>173</v>
      </c>
      <c r="Z37" s="1">
        <v>25</v>
      </c>
      <c r="AA37">
        <v>25</v>
      </c>
      <c r="AB37" s="1">
        <v>50</v>
      </c>
      <c r="AC37">
        <v>50</v>
      </c>
      <c r="AD37">
        <v>3</v>
      </c>
      <c r="AG37" t="s">
        <v>394</v>
      </c>
      <c r="AH37">
        <v>47</v>
      </c>
      <c r="AI37">
        <v>70</v>
      </c>
      <c r="AJ37">
        <v>13</v>
      </c>
      <c r="AK37">
        <v>12</v>
      </c>
      <c r="AL37">
        <v>50</v>
      </c>
      <c r="AM37">
        <v>58</v>
      </c>
      <c r="AN37">
        <v>6.6</v>
      </c>
      <c r="AO37">
        <v>4</v>
      </c>
      <c r="AP37">
        <v>60</v>
      </c>
      <c r="AQ37">
        <v>48</v>
      </c>
      <c r="AR37" t="s">
        <v>20</v>
      </c>
      <c r="AT37" t="s">
        <v>75</v>
      </c>
      <c r="AU37" t="s">
        <v>85</v>
      </c>
      <c r="AV37" t="s">
        <v>494</v>
      </c>
      <c r="AW37" t="s">
        <v>495</v>
      </c>
      <c r="AX37" t="s">
        <v>113</v>
      </c>
      <c r="AY37">
        <v>17</v>
      </c>
      <c r="AZ37">
        <v>20</v>
      </c>
      <c r="BA37">
        <v>53</v>
      </c>
      <c r="BB37">
        <v>25</v>
      </c>
      <c r="BC37" t="s">
        <v>168</v>
      </c>
      <c r="BD37">
        <v>15</v>
      </c>
      <c r="BE37" t="s">
        <v>123</v>
      </c>
      <c r="BF37">
        <v>19</v>
      </c>
      <c r="BG37">
        <v>20</v>
      </c>
      <c r="BH37">
        <v>19</v>
      </c>
      <c r="BI37">
        <v>15.35</v>
      </c>
      <c r="BJ37">
        <v>1.35</v>
      </c>
      <c r="BK37" t="s">
        <v>124</v>
      </c>
      <c r="BN37" t="s">
        <v>125</v>
      </c>
      <c r="BP37" t="s">
        <v>67</v>
      </c>
    </row>
    <row r="38" spans="23:68" x14ac:dyDescent="0.3">
      <c r="W38" t="str">
        <f>Nut_Data[[#This Row],[Series]]&amp;Nut_Data[[#This Row],[d (mm)]]&amp;Nut_Data[[#This Row],[Lead (mm)]]&amp;"-"&amp;Nut_Data[[#This Row],[starts]]</f>
        <v>F2RSQ3232-6</v>
      </c>
      <c r="X38" t="s">
        <v>68</v>
      </c>
      <c r="Y38" t="s">
        <v>173</v>
      </c>
      <c r="Z38" s="1">
        <v>32</v>
      </c>
      <c r="AA38">
        <v>32</v>
      </c>
      <c r="AB38" s="1">
        <v>32</v>
      </c>
      <c r="AC38">
        <v>32</v>
      </c>
      <c r="AD38">
        <v>6</v>
      </c>
      <c r="AG38" t="s">
        <v>394</v>
      </c>
      <c r="AH38">
        <v>58</v>
      </c>
      <c r="AI38">
        <v>92</v>
      </c>
      <c r="AJ38">
        <v>16</v>
      </c>
      <c r="AK38">
        <v>12</v>
      </c>
      <c r="AL38">
        <v>82</v>
      </c>
      <c r="AM38">
        <v>74</v>
      </c>
      <c r="AN38">
        <v>9</v>
      </c>
      <c r="AO38">
        <v>4</v>
      </c>
      <c r="AP38">
        <v>60</v>
      </c>
      <c r="AQ38">
        <v>60</v>
      </c>
      <c r="AR38" t="s">
        <v>20</v>
      </c>
      <c r="AT38" t="s">
        <v>76</v>
      </c>
      <c r="AU38" t="s">
        <v>86</v>
      </c>
      <c r="AV38" t="s">
        <v>496</v>
      </c>
      <c r="AW38" t="s">
        <v>497</v>
      </c>
      <c r="AX38" t="s">
        <v>114</v>
      </c>
      <c r="AY38">
        <v>20</v>
      </c>
      <c r="AZ38">
        <v>25</v>
      </c>
      <c r="BA38">
        <v>65</v>
      </c>
      <c r="BB38">
        <v>30</v>
      </c>
      <c r="BC38" t="s">
        <v>167</v>
      </c>
      <c r="BD38">
        <v>18</v>
      </c>
      <c r="BE38" t="s">
        <v>126</v>
      </c>
      <c r="BF38">
        <v>23.9</v>
      </c>
      <c r="BG38">
        <v>25</v>
      </c>
      <c r="BH38">
        <v>20</v>
      </c>
      <c r="BI38">
        <v>16.350000000000001</v>
      </c>
      <c r="BJ38">
        <v>1.35</v>
      </c>
      <c r="BK38" t="s">
        <v>127</v>
      </c>
      <c r="BN38" t="s">
        <v>128</v>
      </c>
      <c r="BP38" t="s">
        <v>67</v>
      </c>
    </row>
    <row r="39" spans="23:68" x14ac:dyDescent="0.3">
      <c r="W39" t="str">
        <f>Nut_Data[[#This Row],[Series]]&amp;Nut_Data[[#This Row],[d (mm)]]&amp;Nut_Data[[#This Row],[Lead (mm)]]&amp;"-"&amp;Nut_Data[[#This Row],[starts]]</f>
        <v>F2RSQ3264-3</v>
      </c>
      <c r="X39" t="s">
        <v>68</v>
      </c>
      <c r="Y39" t="s">
        <v>173</v>
      </c>
      <c r="Z39" s="1">
        <v>32</v>
      </c>
      <c r="AA39">
        <v>32</v>
      </c>
      <c r="AB39" s="1">
        <v>64</v>
      </c>
      <c r="AC39">
        <v>64</v>
      </c>
      <c r="AD39">
        <v>3</v>
      </c>
      <c r="AG39" t="s">
        <v>394</v>
      </c>
      <c r="AH39">
        <v>58</v>
      </c>
      <c r="AI39">
        <v>92</v>
      </c>
      <c r="AJ39">
        <v>15.5</v>
      </c>
      <c r="AK39">
        <v>12</v>
      </c>
      <c r="AL39">
        <v>62</v>
      </c>
      <c r="AM39">
        <v>74</v>
      </c>
      <c r="AN39">
        <v>9</v>
      </c>
      <c r="AO39">
        <v>4</v>
      </c>
      <c r="AP39">
        <v>60</v>
      </c>
      <c r="AQ39">
        <v>60</v>
      </c>
      <c r="AR39" t="s">
        <v>20</v>
      </c>
      <c r="AT39" t="s">
        <v>77</v>
      </c>
      <c r="AU39" t="s">
        <v>87</v>
      </c>
      <c r="AV39" t="s">
        <v>498</v>
      </c>
      <c r="AW39" t="s">
        <v>499</v>
      </c>
      <c r="AX39" t="s">
        <v>114</v>
      </c>
      <c r="AY39">
        <v>20</v>
      </c>
      <c r="AZ39">
        <v>25</v>
      </c>
      <c r="BA39">
        <v>65</v>
      </c>
      <c r="BB39">
        <v>30</v>
      </c>
      <c r="BC39" t="s">
        <v>167</v>
      </c>
      <c r="BD39">
        <v>18</v>
      </c>
      <c r="BE39" t="s">
        <v>126</v>
      </c>
      <c r="BF39">
        <v>23.9</v>
      </c>
      <c r="BG39">
        <v>25</v>
      </c>
      <c r="BH39">
        <v>20</v>
      </c>
      <c r="BI39">
        <v>16.350000000000001</v>
      </c>
      <c r="BJ39">
        <v>1.35</v>
      </c>
      <c r="BK39" t="s">
        <v>127</v>
      </c>
      <c r="BN39" t="s">
        <v>128</v>
      </c>
      <c r="BP39" t="s">
        <v>67</v>
      </c>
    </row>
    <row r="40" spans="23:68" x14ac:dyDescent="0.3">
      <c r="W40" t="str">
        <f>Nut_Data[[#This Row],[Series]]&amp;Nut_Data[[#This Row],[d (mm)]]&amp;Nut_Data[[#This Row],[Lead (mm)]]&amp;"-"&amp;Nut_Data[[#This Row],[starts]]</f>
        <v>F2RSQ4040-6</v>
      </c>
      <c r="X40" t="s">
        <v>68</v>
      </c>
      <c r="Y40" t="s">
        <v>173</v>
      </c>
      <c r="Z40" s="1">
        <v>40</v>
      </c>
      <c r="AA40">
        <v>40</v>
      </c>
      <c r="AB40" s="1">
        <v>40</v>
      </c>
      <c r="AC40">
        <v>40</v>
      </c>
      <c r="AD40">
        <v>6</v>
      </c>
      <c r="AG40" t="s">
        <v>394</v>
      </c>
      <c r="AH40">
        <v>73</v>
      </c>
      <c r="AI40">
        <v>114</v>
      </c>
      <c r="AJ40">
        <v>19</v>
      </c>
      <c r="AK40">
        <v>19</v>
      </c>
      <c r="AL40">
        <v>100</v>
      </c>
      <c r="AM40">
        <v>93</v>
      </c>
      <c r="AN40">
        <v>11</v>
      </c>
      <c r="AO40">
        <v>4</v>
      </c>
      <c r="AP40">
        <v>60</v>
      </c>
      <c r="AQ40">
        <v>75</v>
      </c>
      <c r="AR40" t="s">
        <v>20</v>
      </c>
      <c r="AT40" t="s">
        <v>78</v>
      </c>
      <c r="AU40" t="s">
        <v>88</v>
      </c>
      <c r="AV40" t="s">
        <v>500</v>
      </c>
      <c r="AW40" t="s">
        <v>501</v>
      </c>
      <c r="AX40" t="s">
        <v>115</v>
      </c>
      <c r="AY40">
        <v>25</v>
      </c>
      <c r="AZ40">
        <v>30</v>
      </c>
      <c r="BA40">
        <v>72</v>
      </c>
      <c r="BB40">
        <v>38</v>
      </c>
      <c r="BC40" t="s">
        <v>166</v>
      </c>
      <c r="BD40">
        <v>25</v>
      </c>
      <c r="BE40" t="s">
        <v>129</v>
      </c>
      <c r="BF40">
        <v>28.6</v>
      </c>
      <c r="BG40">
        <v>30</v>
      </c>
      <c r="BH40">
        <v>21</v>
      </c>
      <c r="BI40">
        <v>17.75</v>
      </c>
      <c r="BJ40">
        <v>1.75</v>
      </c>
      <c r="BK40" t="s">
        <v>130</v>
      </c>
      <c r="BN40" t="s">
        <v>131</v>
      </c>
      <c r="BP40" t="s">
        <v>67</v>
      </c>
    </row>
    <row r="41" spans="23:68" x14ac:dyDescent="0.3">
      <c r="W41" t="str">
        <f>Nut_Data[[#This Row],[Series]]&amp;Nut_Data[[#This Row],[d (mm)]]&amp;Nut_Data[[#This Row],[Lead (mm)]]&amp;"-"&amp;Nut_Data[[#This Row],[starts]]</f>
        <v>F2RSQ5050-6</v>
      </c>
      <c r="X41" t="s">
        <v>68</v>
      </c>
      <c r="Y41" t="s">
        <v>173</v>
      </c>
      <c r="Z41" s="1">
        <v>50</v>
      </c>
      <c r="AA41">
        <v>50</v>
      </c>
      <c r="AB41" s="1">
        <v>50</v>
      </c>
      <c r="AC41">
        <v>50</v>
      </c>
      <c r="AD41">
        <v>6</v>
      </c>
      <c r="AG41" t="s">
        <v>394</v>
      </c>
      <c r="AH41">
        <v>90</v>
      </c>
      <c r="AI41">
        <v>135</v>
      </c>
      <c r="AJ41">
        <v>21.5</v>
      </c>
      <c r="AK41">
        <v>20</v>
      </c>
      <c r="AL41">
        <v>125</v>
      </c>
      <c r="AM41">
        <v>112</v>
      </c>
      <c r="AN41">
        <v>11</v>
      </c>
      <c r="AO41">
        <v>4</v>
      </c>
      <c r="AP41">
        <v>60</v>
      </c>
      <c r="AQ41">
        <v>92</v>
      </c>
      <c r="AR41" t="s">
        <v>20</v>
      </c>
      <c r="AT41" t="s">
        <v>79</v>
      </c>
      <c r="AU41" t="s">
        <v>89</v>
      </c>
      <c r="AV41" t="s">
        <v>502</v>
      </c>
      <c r="AW41" t="s">
        <v>503</v>
      </c>
      <c r="AX41" t="s">
        <v>116</v>
      </c>
      <c r="AY41">
        <v>35</v>
      </c>
      <c r="AZ41">
        <v>40</v>
      </c>
      <c r="BA41">
        <v>93</v>
      </c>
      <c r="BB41">
        <v>50</v>
      </c>
      <c r="BC41" t="s">
        <v>165</v>
      </c>
      <c r="BD41">
        <v>35</v>
      </c>
      <c r="BE41" t="s">
        <v>132</v>
      </c>
      <c r="BF41">
        <v>38</v>
      </c>
      <c r="BG41">
        <v>40</v>
      </c>
      <c r="BH41">
        <v>23</v>
      </c>
      <c r="BI41">
        <v>19.75</v>
      </c>
      <c r="BJ41">
        <v>1.75</v>
      </c>
      <c r="BK41" t="s">
        <v>133</v>
      </c>
      <c r="BN41" t="s">
        <v>134</v>
      </c>
      <c r="BP41" t="s">
        <v>67</v>
      </c>
    </row>
    <row r="42" spans="23:68" x14ac:dyDescent="0.3">
      <c r="W42" t="str">
        <f>Nut_Data[[#This Row],[Series]]&amp;Nut_Data[[#This Row],[d (mm)]]&amp;Nut_Data[[#This Row],[Lead (mm)]]&amp;"-"&amp;Nut_Data[[#This Row],[starts]]</f>
        <v>F2RTY0401-2</v>
      </c>
      <c r="X42" t="s">
        <v>90</v>
      </c>
      <c r="Y42" t="s">
        <v>174</v>
      </c>
      <c r="Z42" s="1" t="s">
        <v>146</v>
      </c>
      <c r="AA42">
        <v>4</v>
      </c>
      <c r="AB42" s="1" t="s">
        <v>144</v>
      </c>
      <c r="AC42">
        <v>1</v>
      </c>
      <c r="AD42">
        <v>2</v>
      </c>
      <c r="AG42" t="s">
        <v>394</v>
      </c>
      <c r="AH42">
        <v>10</v>
      </c>
      <c r="AI42">
        <v>20</v>
      </c>
      <c r="AK42">
        <v>10</v>
      </c>
      <c r="AL42">
        <v>12</v>
      </c>
      <c r="AM42">
        <v>15</v>
      </c>
      <c r="AN42">
        <v>2.9</v>
      </c>
      <c r="AO42">
        <v>4</v>
      </c>
      <c r="AP42">
        <v>30</v>
      </c>
      <c r="AQ42">
        <v>34</v>
      </c>
      <c r="AT42" t="s">
        <v>91</v>
      </c>
      <c r="AU42" t="s">
        <v>101</v>
      </c>
      <c r="AV42" t="s">
        <v>504</v>
      </c>
      <c r="AW42" t="s">
        <v>505</v>
      </c>
      <c r="BK42" t="s">
        <v>67</v>
      </c>
      <c r="BN42" t="s">
        <v>67</v>
      </c>
      <c r="BP42" t="s">
        <v>67</v>
      </c>
    </row>
    <row r="43" spans="23:68" x14ac:dyDescent="0.3">
      <c r="W43" t="str">
        <f>Nut_Data[[#This Row],[Series]]&amp;Nut_Data[[#This Row],[d (mm)]]&amp;Nut_Data[[#This Row],[Lead (mm)]]&amp;"-"&amp;Nut_Data[[#This Row],[starts]]</f>
        <v>F2RTY0601-3</v>
      </c>
      <c r="X43" t="s">
        <v>90</v>
      </c>
      <c r="Y43" t="s">
        <v>174</v>
      </c>
      <c r="Z43" s="1" t="s">
        <v>147</v>
      </c>
      <c r="AA43">
        <v>6</v>
      </c>
      <c r="AB43" s="1" t="s">
        <v>144</v>
      </c>
      <c r="AC43">
        <v>1</v>
      </c>
      <c r="AD43">
        <v>3</v>
      </c>
      <c r="AG43" t="s">
        <v>394</v>
      </c>
      <c r="AH43">
        <v>12</v>
      </c>
      <c r="AI43">
        <v>24</v>
      </c>
      <c r="AK43">
        <v>10</v>
      </c>
      <c r="AL43">
        <v>15</v>
      </c>
      <c r="AM43">
        <v>18</v>
      </c>
      <c r="AN43">
        <v>3.4</v>
      </c>
      <c r="AO43">
        <v>4</v>
      </c>
      <c r="AP43">
        <v>30</v>
      </c>
      <c r="AQ43">
        <v>36</v>
      </c>
      <c r="AT43" t="s">
        <v>92</v>
      </c>
      <c r="AU43" t="s">
        <v>102</v>
      </c>
      <c r="AV43" t="s">
        <v>506</v>
      </c>
      <c r="AW43" t="s">
        <v>507</v>
      </c>
      <c r="BK43" t="s">
        <v>67</v>
      </c>
      <c r="BN43" t="s">
        <v>67</v>
      </c>
      <c r="BP43" t="s">
        <v>67</v>
      </c>
    </row>
    <row r="44" spans="23:68" x14ac:dyDescent="0.3">
      <c r="W44" t="str">
        <f>Nut_Data[[#This Row],[Series]]&amp;Nut_Data[[#This Row],[d (mm)]]&amp;Nut_Data[[#This Row],[Lead (mm)]]&amp;"-"&amp;Nut_Data[[#This Row],[starts]]</f>
        <v>F2RTY0801-4</v>
      </c>
      <c r="X44" t="s">
        <v>90</v>
      </c>
      <c r="Y44" t="s">
        <v>174</v>
      </c>
      <c r="Z44" s="1" t="s">
        <v>148</v>
      </c>
      <c r="AA44">
        <v>8</v>
      </c>
      <c r="AB44" s="1" t="s">
        <v>144</v>
      </c>
      <c r="AC44">
        <v>1</v>
      </c>
      <c r="AD44">
        <v>4</v>
      </c>
      <c r="AG44" t="s">
        <v>394</v>
      </c>
      <c r="AH44">
        <v>14</v>
      </c>
      <c r="AI44">
        <v>27</v>
      </c>
      <c r="AK44">
        <v>10</v>
      </c>
      <c r="AL44">
        <v>16</v>
      </c>
      <c r="AM44">
        <v>21</v>
      </c>
      <c r="AN44">
        <v>3.4</v>
      </c>
      <c r="AO44">
        <v>4</v>
      </c>
      <c r="AP44">
        <v>30</v>
      </c>
      <c r="AQ44">
        <v>41</v>
      </c>
      <c r="AT44" t="s">
        <v>93</v>
      </c>
      <c r="AU44" t="s">
        <v>103</v>
      </c>
      <c r="AV44" t="s">
        <v>508</v>
      </c>
      <c r="AW44" t="s">
        <v>509</v>
      </c>
      <c r="BK44" t="s">
        <v>67</v>
      </c>
      <c r="BN44" t="s">
        <v>67</v>
      </c>
      <c r="BP44" t="s">
        <v>67</v>
      </c>
    </row>
    <row r="45" spans="23:68" x14ac:dyDescent="0.3">
      <c r="W45" t="str">
        <f>Nut_Data[[#This Row],[Series]]&amp;Nut_Data[[#This Row],[d (mm)]]&amp;Nut_Data[[#This Row],[Lead (mm)]]&amp;"-"&amp;Nut_Data[[#This Row],[starts]]</f>
        <v>F2RTY0802-3</v>
      </c>
      <c r="X45" t="s">
        <v>90</v>
      </c>
      <c r="Y45" t="s">
        <v>174</v>
      </c>
      <c r="Z45" s="1" t="s">
        <v>148</v>
      </c>
      <c r="AA45">
        <v>8</v>
      </c>
      <c r="AB45" s="1" t="s">
        <v>145</v>
      </c>
      <c r="AC45">
        <v>2</v>
      </c>
      <c r="AD45">
        <v>3</v>
      </c>
      <c r="AG45" t="s">
        <v>394</v>
      </c>
      <c r="AH45">
        <v>14</v>
      </c>
      <c r="AI45">
        <v>27</v>
      </c>
      <c r="AK45">
        <v>10</v>
      </c>
      <c r="AL45">
        <v>16</v>
      </c>
      <c r="AM45">
        <v>21</v>
      </c>
      <c r="AN45">
        <v>3.4</v>
      </c>
      <c r="AO45">
        <v>4</v>
      </c>
      <c r="AP45">
        <v>30</v>
      </c>
      <c r="AQ45">
        <v>40</v>
      </c>
      <c r="AT45" t="s">
        <v>94</v>
      </c>
      <c r="AU45" t="s">
        <v>104</v>
      </c>
      <c r="AV45" t="s">
        <v>510</v>
      </c>
      <c r="AW45" t="s">
        <v>511</v>
      </c>
      <c r="BK45" t="s">
        <v>67</v>
      </c>
      <c r="BN45" t="s">
        <v>67</v>
      </c>
      <c r="BP45" t="s">
        <v>67</v>
      </c>
    </row>
    <row r="46" spans="23:68" x14ac:dyDescent="0.3">
      <c r="W46" t="str">
        <f>Nut_Data[[#This Row],[Series]]&amp;Nut_Data[[#This Row],[d (mm)]]&amp;Nut_Data[[#This Row],[Lead (mm)]]&amp;"-"&amp;Nut_Data[[#This Row],[starts]]</f>
        <v>F2RTY82.5-3</v>
      </c>
      <c r="X46" t="s">
        <v>90</v>
      </c>
      <c r="Y46" t="s">
        <v>174</v>
      </c>
      <c r="Z46" s="1" t="s">
        <v>181</v>
      </c>
      <c r="AA46">
        <v>8</v>
      </c>
      <c r="AB46" s="1">
        <v>2.5</v>
      </c>
      <c r="AC46">
        <v>2.5</v>
      </c>
      <c r="AD46">
        <v>3</v>
      </c>
      <c r="AG46" t="s">
        <v>394</v>
      </c>
      <c r="AH46">
        <v>16</v>
      </c>
      <c r="AI46">
        <v>29</v>
      </c>
      <c r="AK46">
        <v>10</v>
      </c>
      <c r="AL46">
        <v>26</v>
      </c>
      <c r="AM46">
        <v>23</v>
      </c>
      <c r="AN46">
        <v>3.4</v>
      </c>
      <c r="AO46">
        <v>4</v>
      </c>
      <c r="AP46">
        <v>30</v>
      </c>
      <c r="AQ46">
        <v>49</v>
      </c>
      <c r="AT46" t="s">
        <v>95</v>
      </c>
      <c r="AU46" t="s">
        <v>105</v>
      </c>
      <c r="AV46" t="s">
        <v>512</v>
      </c>
      <c r="AW46" t="s">
        <v>513</v>
      </c>
      <c r="BK46" t="s">
        <v>67</v>
      </c>
      <c r="BN46" t="s">
        <v>67</v>
      </c>
      <c r="BP46" t="s">
        <v>67</v>
      </c>
    </row>
    <row r="47" spans="23:68" x14ac:dyDescent="0.3">
      <c r="W47" t="str">
        <f>Nut_Data[[#This Row],[Series]]&amp;Nut_Data[[#This Row],[d (mm)]]&amp;Nut_Data[[#This Row],[Lead (mm)]]&amp;"-"&amp;Nut_Data[[#This Row],[starts]]</f>
        <v>F2RTY1002-3</v>
      </c>
      <c r="X47" t="s">
        <v>90</v>
      </c>
      <c r="Y47" t="s">
        <v>174</v>
      </c>
      <c r="Z47" s="1">
        <v>10</v>
      </c>
      <c r="AA47">
        <v>10</v>
      </c>
      <c r="AB47" s="1" t="s">
        <v>145</v>
      </c>
      <c r="AC47">
        <v>2</v>
      </c>
      <c r="AD47">
        <v>3</v>
      </c>
      <c r="AG47" t="s">
        <v>394</v>
      </c>
      <c r="AH47">
        <v>18</v>
      </c>
      <c r="AI47">
        <v>35</v>
      </c>
      <c r="AK47">
        <v>12</v>
      </c>
      <c r="AL47">
        <v>28</v>
      </c>
      <c r="AM47">
        <v>27</v>
      </c>
      <c r="AN47">
        <v>4.5</v>
      </c>
      <c r="AO47">
        <v>4</v>
      </c>
      <c r="AP47">
        <v>30</v>
      </c>
      <c r="AQ47">
        <v>48</v>
      </c>
      <c r="AR47" t="s">
        <v>20</v>
      </c>
      <c r="AT47" t="s">
        <v>96</v>
      </c>
      <c r="AU47" t="s">
        <v>106</v>
      </c>
      <c r="AV47" t="s">
        <v>514</v>
      </c>
      <c r="AW47" t="s">
        <v>515</v>
      </c>
      <c r="BK47" t="s">
        <v>67</v>
      </c>
      <c r="BN47" t="s">
        <v>67</v>
      </c>
      <c r="BP47" t="s">
        <v>67</v>
      </c>
    </row>
    <row r="48" spans="23:68" x14ac:dyDescent="0.3">
      <c r="W48" t="str">
        <f>Nut_Data[[#This Row],[Series]]&amp;Nut_Data[[#This Row],[d (mm)]]&amp;Nut_Data[[#This Row],[Lead (mm)]]&amp;"-"&amp;Nut_Data[[#This Row],[starts]]</f>
        <v>F2RTY1004-3</v>
      </c>
      <c r="X48" t="s">
        <v>90</v>
      </c>
      <c r="Y48" t="s">
        <v>174</v>
      </c>
      <c r="Z48" s="1">
        <v>10</v>
      </c>
      <c r="AA48">
        <v>10</v>
      </c>
      <c r="AB48" s="1" t="s">
        <v>146</v>
      </c>
      <c r="AC48">
        <v>4</v>
      </c>
      <c r="AD48">
        <v>3</v>
      </c>
      <c r="AG48" t="s">
        <v>394</v>
      </c>
      <c r="AH48">
        <v>26</v>
      </c>
      <c r="AI48">
        <v>46</v>
      </c>
      <c r="AK48">
        <v>12</v>
      </c>
      <c r="AL48">
        <v>34</v>
      </c>
      <c r="AM48">
        <v>36</v>
      </c>
      <c r="AN48">
        <v>4.5</v>
      </c>
      <c r="AO48">
        <v>4</v>
      </c>
      <c r="AP48">
        <v>30</v>
      </c>
      <c r="AQ48">
        <v>60</v>
      </c>
      <c r="AT48" t="s">
        <v>97</v>
      </c>
      <c r="AU48" t="s">
        <v>107</v>
      </c>
      <c r="AV48" t="s">
        <v>516</v>
      </c>
      <c r="AW48" t="s">
        <v>517</v>
      </c>
      <c r="BK48" t="s">
        <v>67</v>
      </c>
      <c r="BN48" t="s">
        <v>67</v>
      </c>
      <c r="BP48" t="s">
        <v>67</v>
      </c>
    </row>
    <row r="49" spans="23:68" x14ac:dyDescent="0.3">
      <c r="W49" t="str">
        <f>Nut_Data[[#This Row],[Series]]&amp;Nut_Data[[#This Row],[d (mm)]]&amp;Nut_Data[[#This Row],[Lead (mm)]]&amp;"-"&amp;Nut_Data[[#This Row],[starts]]</f>
        <v>F2RTY1202-4</v>
      </c>
      <c r="X49" t="s">
        <v>90</v>
      </c>
      <c r="Y49" t="s">
        <v>174</v>
      </c>
      <c r="Z49" s="1">
        <v>12</v>
      </c>
      <c r="AA49">
        <v>12</v>
      </c>
      <c r="AB49" s="1" t="s">
        <v>145</v>
      </c>
      <c r="AC49">
        <v>2</v>
      </c>
      <c r="AD49">
        <v>4</v>
      </c>
      <c r="AG49" t="s">
        <v>394</v>
      </c>
      <c r="AH49">
        <v>20</v>
      </c>
      <c r="AI49">
        <v>37</v>
      </c>
      <c r="AK49">
        <v>12</v>
      </c>
      <c r="AL49">
        <v>28</v>
      </c>
      <c r="AM49">
        <v>29</v>
      </c>
      <c r="AN49">
        <v>4.5</v>
      </c>
      <c r="AO49">
        <v>4</v>
      </c>
      <c r="AP49">
        <v>30</v>
      </c>
      <c r="AQ49">
        <v>60</v>
      </c>
      <c r="AT49" t="s">
        <v>98</v>
      </c>
      <c r="AU49" t="s">
        <v>108</v>
      </c>
      <c r="AV49" t="s">
        <v>518</v>
      </c>
      <c r="AW49" t="s">
        <v>519</v>
      </c>
      <c r="BK49" t="s">
        <v>67</v>
      </c>
      <c r="BN49" t="s">
        <v>67</v>
      </c>
      <c r="BP49" t="s">
        <v>67</v>
      </c>
    </row>
    <row r="50" spans="23:68" x14ac:dyDescent="0.3">
      <c r="W50" t="str">
        <f>Nut_Data[[#This Row],[Series]]&amp;Nut_Data[[#This Row],[d (mm)]]&amp;Nut_Data[[#This Row],[Lead (mm)]]&amp;"-"&amp;Nut_Data[[#This Row],[starts]]</f>
        <v>F2RTY1402-4</v>
      </c>
      <c r="X50" t="s">
        <v>90</v>
      </c>
      <c r="Y50" t="s">
        <v>174</v>
      </c>
      <c r="Z50" s="1">
        <v>14</v>
      </c>
      <c r="AA50">
        <v>14</v>
      </c>
      <c r="AB50" s="1" t="s">
        <v>145</v>
      </c>
      <c r="AC50">
        <v>2</v>
      </c>
      <c r="AD50">
        <v>4</v>
      </c>
      <c r="AG50" t="s">
        <v>394</v>
      </c>
      <c r="AH50">
        <v>21</v>
      </c>
      <c r="AI50">
        <v>40</v>
      </c>
      <c r="AK50">
        <v>14</v>
      </c>
      <c r="AL50">
        <v>23</v>
      </c>
      <c r="AM50">
        <v>31</v>
      </c>
      <c r="AN50">
        <v>5.5</v>
      </c>
      <c r="AO50">
        <v>4</v>
      </c>
      <c r="AP50">
        <v>30</v>
      </c>
      <c r="AQ50">
        <v>75</v>
      </c>
      <c r="AT50" t="s">
        <v>99</v>
      </c>
      <c r="AU50" t="s">
        <v>109</v>
      </c>
      <c r="AV50" t="s">
        <v>520</v>
      </c>
      <c r="AW50" t="s">
        <v>521</v>
      </c>
      <c r="BK50" t="s">
        <v>67</v>
      </c>
      <c r="BN50" t="s">
        <v>67</v>
      </c>
      <c r="BP50" t="s">
        <v>67</v>
      </c>
    </row>
    <row r="51" spans="23:68" x14ac:dyDescent="0.3">
      <c r="W51" t="str">
        <f>Nut_Data[[#This Row],[Series]]&amp;Nut_Data[[#This Row],[d (mm)]]&amp;Nut_Data[[#This Row],[Lead (mm)]]&amp;"-"&amp;Nut_Data[[#This Row],[starts]]</f>
        <v>F2RTY1602-4</v>
      </c>
      <c r="X51" t="s">
        <v>90</v>
      </c>
      <c r="Y51" t="s">
        <v>174</v>
      </c>
      <c r="Z51" s="1">
        <v>16</v>
      </c>
      <c r="AA51">
        <v>16</v>
      </c>
      <c r="AB51" s="1" t="s">
        <v>145</v>
      </c>
      <c r="AC51">
        <v>2</v>
      </c>
      <c r="AD51">
        <v>4</v>
      </c>
      <c r="AG51" t="s">
        <v>394</v>
      </c>
      <c r="AH51">
        <v>25</v>
      </c>
      <c r="AI51">
        <v>43</v>
      </c>
      <c r="AK51">
        <v>14</v>
      </c>
      <c r="AL51">
        <v>40</v>
      </c>
      <c r="AM51">
        <v>35</v>
      </c>
      <c r="AN51">
        <v>5.5</v>
      </c>
      <c r="AO51">
        <v>4</v>
      </c>
      <c r="AP51">
        <v>30</v>
      </c>
      <c r="AQ51">
        <v>92</v>
      </c>
      <c r="AT51" t="s">
        <v>100</v>
      </c>
      <c r="AU51" t="s">
        <v>110</v>
      </c>
      <c r="AV51" t="s">
        <v>522</v>
      </c>
      <c r="AW51" t="s">
        <v>523</v>
      </c>
      <c r="BK51" t="s">
        <v>67</v>
      </c>
      <c r="BN51" t="s">
        <v>67</v>
      </c>
      <c r="BP51" t="s">
        <v>67</v>
      </c>
    </row>
  </sheetData>
  <phoneticPr fontId="3" type="noConversion"/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A32F3-5E45-4AA9-9E4E-AA744EC0CF83}">
  <dimension ref="A93:AL115"/>
  <sheetViews>
    <sheetView topLeftCell="S91" zoomScaleNormal="100" workbookViewId="0">
      <selection activeCell="AL96" sqref="AL96"/>
    </sheetView>
  </sheetViews>
  <sheetFormatPr defaultColWidth="9" defaultRowHeight="14.4" x14ac:dyDescent="0.3"/>
  <cols>
    <col min="1" max="1" width="8.21875" customWidth="1"/>
    <col min="2" max="2" width="9.21875" bestFit="1" customWidth="1"/>
    <col min="3" max="3" width="9.77734375" customWidth="1"/>
    <col min="4" max="4" width="12.33203125" customWidth="1"/>
    <col min="5" max="5" width="10.44140625" customWidth="1"/>
    <col min="6" max="8" width="7.88671875" customWidth="1"/>
    <col min="9" max="10" width="8.88671875" customWidth="1"/>
    <col min="11" max="11" width="7.77734375" customWidth="1"/>
    <col min="12" max="12" width="9" customWidth="1"/>
    <col min="13" max="13" width="7.88671875" customWidth="1"/>
    <col min="14" max="14" width="9" customWidth="1"/>
    <col min="15" max="15" width="7.6640625" customWidth="1"/>
    <col min="16" max="18" width="8.6640625" customWidth="1"/>
    <col min="19" max="19" width="7.77734375" customWidth="1"/>
    <col min="20" max="20" width="8.33203125" customWidth="1"/>
    <col min="21" max="21" width="8.21875" customWidth="1"/>
    <col min="22" max="23" width="9.33203125" customWidth="1"/>
    <col min="24" max="24" width="9.21875" customWidth="1"/>
    <col min="25" max="25" width="7.77734375" customWidth="1"/>
    <col min="26" max="26" width="12" customWidth="1"/>
    <col min="27" max="27" width="11.44140625" customWidth="1"/>
    <col min="28" max="28" width="11.21875" customWidth="1"/>
    <col min="29" max="30" width="9.77734375" customWidth="1"/>
    <col min="31" max="31" width="10" customWidth="1"/>
    <col min="32" max="32" width="11.109375" customWidth="1"/>
    <col min="33" max="33" width="11.6640625" customWidth="1"/>
    <col min="34" max="34" width="10.33203125" customWidth="1"/>
    <col min="35" max="35" width="9.77734375" customWidth="1"/>
    <col min="36" max="36" width="16.77734375" customWidth="1"/>
    <col min="37" max="37" width="22.6640625" customWidth="1"/>
    <col min="38" max="38" width="48.5546875" customWidth="1"/>
  </cols>
  <sheetData>
    <row r="93" spans="1:38" x14ac:dyDescent="0.3">
      <c r="A93" t="s">
        <v>8</v>
      </c>
      <c r="B93" t="s">
        <v>286</v>
      </c>
      <c r="C93" t="s">
        <v>364</v>
      </c>
      <c r="D93" t="s">
        <v>317</v>
      </c>
      <c r="E93" t="s">
        <v>331</v>
      </c>
      <c r="F93" t="s">
        <v>332</v>
      </c>
      <c r="G93" t="s">
        <v>333</v>
      </c>
      <c r="H93" t="s">
        <v>334</v>
      </c>
      <c r="I93" t="s">
        <v>335</v>
      </c>
      <c r="J93" t="s">
        <v>336</v>
      </c>
      <c r="K93" t="s">
        <v>337</v>
      </c>
      <c r="L93" t="s">
        <v>338</v>
      </c>
      <c r="M93" t="s">
        <v>339</v>
      </c>
      <c r="N93" t="s">
        <v>340</v>
      </c>
      <c r="O93" t="s">
        <v>341</v>
      </c>
      <c r="P93" t="s">
        <v>342</v>
      </c>
      <c r="Q93" t="s">
        <v>343</v>
      </c>
      <c r="R93" t="s">
        <v>344</v>
      </c>
      <c r="S93" t="s">
        <v>345</v>
      </c>
      <c r="T93" t="s">
        <v>346</v>
      </c>
      <c r="U93" t="s">
        <v>347</v>
      </c>
      <c r="V93" t="s">
        <v>352</v>
      </c>
      <c r="W93" t="s">
        <v>350</v>
      </c>
      <c r="X93" t="s">
        <v>351</v>
      </c>
      <c r="Y93" t="s">
        <v>348</v>
      </c>
      <c r="Z93" t="s">
        <v>349</v>
      </c>
      <c r="AA93" t="s">
        <v>353</v>
      </c>
      <c r="AB93" t="s">
        <v>354</v>
      </c>
      <c r="AC93" t="s">
        <v>355</v>
      </c>
      <c r="AD93" t="s">
        <v>356</v>
      </c>
      <c r="AE93" t="s">
        <v>357</v>
      </c>
      <c r="AF93" t="s">
        <v>358</v>
      </c>
      <c r="AG93" t="s">
        <v>359</v>
      </c>
      <c r="AH93" t="s">
        <v>360</v>
      </c>
      <c r="AI93" t="s">
        <v>361</v>
      </c>
      <c r="AJ93" t="s">
        <v>362</v>
      </c>
      <c r="AK93" t="s">
        <v>363</v>
      </c>
      <c r="AL93" t="s">
        <v>441</v>
      </c>
    </row>
    <row r="94" spans="1:38" s="4" customFormat="1" ht="49.2" x14ac:dyDescent="0.4">
      <c r="A94" s="4" t="str">
        <f>Configurator!AD111</f>
        <v>BK12</v>
      </c>
      <c r="B94" s="4" t="str" cm="1">
        <f t="array" ref="B94">_xlfn._xlws.FILTER(BLK_DATA[[#All],[P/N]],BLK_DATA[[#All],[Model]]=BK_Used,"")</f>
        <v>BK12FIX</v>
      </c>
      <c r="C94" s="4" t="str" cm="1">
        <f t="array" ref="C94">"Ø"&amp;_xlfn._xlws.FILTER(BLK_DATA[[#All],[Screw Ø]],BLK_DATA[[#All],[Model]]=BK_Used,"")</f>
        <v>Ø16</v>
      </c>
      <c r="D94" s="4" t="str" cm="1">
        <f t="array" ref="D94">_xlfn._xlws.FILTER(BLK_DATA[[#All],[Screw Lead]],BLK_DATA[[#All],[Model]]=BK_Used,"")</f>
        <v>05/10/16</v>
      </c>
      <c r="E94" s="4" t="str" cm="1">
        <f t="array" ref="E94">"Ø"&amp;_xlfn._xlws.FILTER(BLK_DATA[[#All],[BLK_ØD1]],BLK_DATA[[#All],[Model]]=BK_Used,"")</f>
        <v>Ø12</v>
      </c>
      <c r="F94" s="4" cm="1">
        <f t="array" ref="F94">_xlfn._xlws.FILTER(BLK_DATA[[#All],[BLK_A]],BLK_DATA[[#All],[Model]]=BK_Used,"")</f>
        <v>60</v>
      </c>
      <c r="G94" s="4" cm="1">
        <f t="array" ref="G94">_xlfn._xlws.FILTER(BLK_DATA[[#All],[BLK_B]],BLK_DATA[[#All],[Model]]=BK_Used,"")</f>
        <v>46</v>
      </c>
      <c r="H94" s="4" cm="1">
        <f t="array" ref="H94">_xlfn._xlws.FILTER(BLK_DATA[[#All],[BLK_C]],BLK_DATA[[#All],[Model]]=BK_Used,"")</f>
        <v>34</v>
      </c>
      <c r="I94" s="4" cm="1">
        <f t="array" ref="I94">_xlfn._xlws.FILTER(BLK_DATA[[#All],[BLK_C1]],BLK_DATA[[#All],[Model]]=BK_Used,"")</f>
        <v>13</v>
      </c>
      <c r="J94" s="4" cm="1">
        <f t="array" ref="J94">_xlfn._xlws.FILTER(BLK_DATA[[#All],[BLK_C2]],BLK_DATA[[#All],[Model]]=BK_Used,"")</f>
        <v>6</v>
      </c>
      <c r="K94" s="4" cm="1">
        <f t="array" ref="K94">_xlfn._xlws.FILTER(BLK_DATA[[#All],[BLK_E]],BLK_DATA[[#All],[Model]]=BK_Used,"")</f>
        <v>30</v>
      </c>
      <c r="L94" s="4" cm="1">
        <f t="array" ref="L94">_xlfn._xlws.FILTER(BLK_DATA[[#All],[BLK_H1]],BLK_DATA[[#All],[Model]]=BK_Used,"")</f>
        <v>32.5</v>
      </c>
      <c r="M94" s="4" cm="1">
        <f t="array" ref="M94">_xlfn._xlws.FILTER(BLK_DATA[[#All],[BLK_h]],BLK_DATA[[#All],[Model]]=BK_Used,"")</f>
        <v>25</v>
      </c>
      <c r="N94" s="4" cm="1">
        <f t="array" ref="N94">_xlfn._xlws.FILTER(BLK_DATA[[#All],[BLK_H2]],BLK_DATA[[#All],[Model]]=BK_Used,"")</f>
        <v>43</v>
      </c>
      <c r="O94" s="4" cm="1">
        <f t="array" ref="O94">_xlfn._xlws.FILTER(BLK_DATA[[#All],[BLK_L]],BLK_DATA[[#All],[Model]]=BK_Used,"")</f>
        <v>25</v>
      </c>
      <c r="P94" s="4" cm="1">
        <f t="array" ref="P94">_xlfn._xlws.FILTER(BLK_DATA[[#All],[BLK_L1]],BLK_DATA[[#All],[Model]]=BK_Used,"")</f>
        <v>5</v>
      </c>
      <c r="Q94" s="4" cm="1">
        <f t="array" ref="Q94">_xlfn._xlws.FILTER(BLK_DATA[[#All],[BLK_L2]],BLK_DATA[[#All],[Model]]=BK_Used,"")</f>
        <v>29</v>
      </c>
      <c r="R94" s="4" cm="1">
        <f t="array" ref="R94">_xlfn._xlws.FILTER(BLK_DATA[[#All],[BLK_L3]],BLK_DATA[[#All],[Model]]=BK_Used,"")</f>
        <v>5</v>
      </c>
      <c r="S94" s="4" cm="1">
        <f t="array" ref="S94">_xlfn._xlws.FILTER(BLK_DATA[[#All],[BLK_T]],BLK_DATA[[#All],[Model]]=BK_Used,"")</f>
        <v>19</v>
      </c>
      <c r="T94" s="4" t="str" cm="1">
        <f t="array" ref="T94">_xlfn._xlws.FILTER(BLK_DATA[[#All],[BLK_M]],BLK_DATA[[#All],[Model]]=BK_Used,"")</f>
        <v>M3</v>
      </c>
      <c r="U94" s="4" cm="1">
        <f t="array" ref="U94">_xlfn._xlws.FILTER(BLK_DATA[[#All],[BLK_N]],BLK_DATA[[#All],[Model]]=BK_Used,"")</f>
        <v>18</v>
      </c>
      <c r="V94" s="4" t="str" cm="1">
        <f t="array" ref="V94">"4 - Ø"&amp;_xlfn._xlws.FILTER(BLK_DATA[[#All],[BLK_ØP]],BLK_DATA[[#All],[Model]]=BK_Used,"")</f>
        <v>4 - Ø5.5</v>
      </c>
      <c r="W94" s="4" t="str" cm="1">
        <f t="array" ref="W94">"Ø"&amp;_xlfn._xlws.FILTER(BLK_DATA[[#All],[BLK_ØX]],BLK_DATA[[#All],[Model]]=BK_Used,"")</f>
        <v>Ø6.6</v>
      </c>
      <c r="X94" s="4" t="str" cm="1">
        <f t="array" ref="X94">"Ø"&amp;_xlfn._xlws.FILTER(BLK_DATA[[#All],[BLK_ØY]],BLK_DATA[[#All],[Model]]=BK_Used,"")</f>
        <v>Ø11</v>
      </c>
      <c r="Y94" s="4" cm="1">
        <f t="array" ref="Y94">_xlfn._xlws.FILTER(BLK_DATA[[#All],[BLK_Z]],BLK_DATA[[#All],[Model]]=BK_Used,"")</f>
        <v>1.5</v>
      </c>
      <c r="Z94" s="4" cm="1">
        <f t="array" ref="Z94">_xlfn._xlws.FILTER(BLK_DATA[[#All],[BLK_C-ring]],BLK_DATA[[#All],[Model]]=BK_Used,"")</f>
        <v>0</v>
      </c>
      <c r="AA94" s="4" t="str" cm="1">
        <f t="array" ref="AA94">"Ø"&amp;_xlfn._xlws.FILTER(BLK_DATA[[#All],[Screw_ØD]],BLK_DATA[[#All],[Model]]=BK_Used,"")</f>
        <v>Ø12</v>
      </c>
      <c r="AB94" s="4" t="str" cm="1">
        <f t="array" ref="AB94">"Ø"&amp;_xlfn._xlws.FILTER(BLK_DATA[[#All],[Screw_ØB]],BLK_DATA[[#All],[Model]]=BK_Used,"")&amp;" h7"</f>
        <v>Ø10 h7</v>
      </c>
      <c r="AC94" s="4" cm="1">
        <f t="array" ref="AC94">_xlfn._xlws.FILTER(BLK_DATA[[#All],[Screw_E]],BLK_DATA[[#All],[Model]]=BK_Used,"")</f>
        <v>36</v>
      </c>
      <c r="AD94" s="4" cm="1">
        <f t="array" ref="AD94">_xlfn._xlws.FILTER(BLK_DATA[[#All],[Screw_F]],BLK_DATA[[#All],[Model]]=BK_Used,"")</f>
        <v>15</v>
      </c>
      <c r="AE94" s="4" cm="1">
        <f t="array" ref="AE94">_xlfn._xlws.FILTER(BLK_DATA[[#All],[Screw_G]],BLK_DATA[[#All],[Model]]=BK_Used,"")</f>
        <v>0</v>
      </c>
      <c r="AF94" s="4" cm="1">
        <f t="array" ref="AF94">_xlfn._xlws.FILTER(BLK_DATA[[#All],[Screw_Gd]],BLK_DATA[[#All],[Model]]=BK_Used,"")</f>
        <v>0</v>
      </c>
      <c r="AG94" s="4" cm="1">
        <f t="array" ref="AG94">_xlfn._xlws.FILTER(BLK_DATA[[#All],[Screw_F-G]],BLK_DATA[[#All],[Model]]=BK_Used,"")</f>
        <v>0</v>
      </c>
      <c r="AH94" s="4" t="str" cm="1">
        <f t="array" ref="AH94">_xlfn._xlws.FILTER(BLK_DATA[[#All],[Screw_M]],BLK_DATA[[#All],[Model]]=BK_Used,"")</f>
        <v>M12 x 1</v>
      </c>
      <c r="AI94" s="4" cm="1">
        <f t="array" ref="AI94">_xlfn._xlws.FILTER(BLK_DATA[[#All],[Screw_S]],BLK_DATA[[#All],[Model]]=BK_Used,"")</f>
        <v>14</v>
      </c>
      <c r="AJ94" s="4" cm="1">
        <f t="array" ref="AJ94">_xlfn._xlws.FILTER(BLK_DATA[[#All],[Screw_Mach Len]],BLK_DATA[[#All],[Model]]=BK_Used,"")</f>
        <v>51</v>
      </c>
      <c r="AK94" s="4" cm="1">
        <f t="array" ref="AK94">_xlfn._xlws.FILTER(BLK_DATA[[#All],[Screw_Thread Len in BF]],BLK_DATA[[#All],[Model]]=BK_Used,"")</f>
        <v>0</v>
      </c>
      <c r="AL94" s="66" t="str">
        <f>"4 - "&amp;W94&amp;" drill through"&amp;CHAR(10)&amp;X94&amp;" counterbore "&amp;Y94&amp;" deep"</f>
        <v>4 - Ø6.6 drill through
Ø11 counterbore 1.5 deep</v>
      </c>
    </row>
    <row r="95" spans="1:38" s="4" customFormat="1" ht="49.2" x14ac:dyDescent="0.4">
      <c r="A95" s="4" t="str">
        <f>Configurator!AD116</f>
        <v>BF12</v>
      </c>
      <c r="B95" s="4" t="str" cm="1">
        <f t="array" ref="B95">_xlfn._xlws.FILTER(BLK_DATA[[#All],[P/N]],BLK_DATA[[#All],[Model]]=BF_Used,"")</f>
        <v>BF12FREE</v>
      </c>
      <c r="C95" s="4" t="str" cm="1">
        <f t="array" ref="C95">"Ø"&amp;_xlfn._xlws.FILTER(BLK_DATA[[#All],[Screw Ø]],BLK_DATA[[#All],[Model]]=BF_Used,"")</f>
        <v>Ø16</v>
      </c>
      <c r="D95" s="4" t="str" cm="1">
        <f t="array" ref="D95">_xlfn._xlws.FILTER(BLK_DATA[[#All],[Screw Lead]],BLK_DATA[[#All],[Model]]=BF_Used,"")</f>
        <v>05/10/16</v>
      </c>
      <c r="E95" s="4" t="str" cm="1">
        <f t="array" ref="E95">"Ø"&amp;_xlfn._xlws.FILTER(BLK_DATA[[#All],[BLK_ØD1]],BLK_DATA[[#All],[Model]]=BF_Used,"")</f>
        <v>Ø10</v>
      </c>
      <c r="F95" s="4" cm="1">
        <f t="array" ref="F95">_xlfn._xlws.FILTER(BLK_DATA[[#All],[BLK_A]],BLK_DATA[[#All],[Model]]=BF_Used,"")</f>
        <v>60</v>
      </c>
      <c r="G95" s="4" cm="1">
        <f t="array" ref="G95">_xlfn._xlws.FILTER(BLK_DATA[[#All],[BLK_B]],BLK_DATA[[#All],[Model]]=BF_Used,"")</f>
        <v>46</v>
      </c>
      <c r="H95" s="4" cm="1">
        <f t="array" ref="H95">_xlfn._xlws.FILTER(BLK_DATA[[#All],[BLK_C]],BLK_DATA[[#All],[Model]]=BF_Used,"")</f>
        <v>35</v>
      </c>
      <c r="I95" s="4" cm="1">
        <f t="array" ref="I95">_xlfn._xlws.FILTER(BLK_DATA[[#All],[BLK_C1]],BLK_DATA[[#All],[Model]]=BF_Used,"")</f>
        <v>0</v>
      </c>
      <c r="J95" s="4" cm="1">
        <f t="array" ref="J95">_xlfn._xlws.FILTER(BLK_DATA[[#All],[BLK_C2]],BLK_DATA[[#All],[Model]]=BF_Used,"")</f>
        <v>0</v>
      </c>
      <c r="K95" s="4" cm="1">
        <f t="array" ref="K95">_xlfn._xlws.FILTER(BLK_DATA[[#All],[BLK_E]],BLK_DATA[[#All],[Model]]=BF_Used,"")</f>
        <v>30</v>
      </c>
      <c r="L95" s="4" cm="1">
        <f t="array" ref="L95">_xlfn._xlws.FILTER(BLK_DATA[[#All],[BLK_H1]],BLK_DATA[[#All],[Model]]=BF_Used,"")</f>
        <v>32.5</v>
      </c>
      <c r="M95" s="4" cm="1">
        <f t="array" ref="M95">_xlfn._xlws.FILTER(BLK_DATA[[#All],[BLK_h]],BLK_DATA[[#All],[Model]]=BF_Used,"")</f>
        <v>25</v>
      </c>
      <c r="N95" s="4" cm="1">
        <f t="array" ref="N95">_xlfn._xlws.FILTER(BLK_DATA[[#All],[BLK_H2]],BLK_DATA[[#All],[Model]]=BF_Used,"")</f>
        <v>43</v>
      </c>
      <c r="O95" s="4" cm="1">
        <f t="array" ref="O95">_xlfn._xlws.FILTER(BLK_DATA[[#All],[BLK_L]],BLK_DATA[[#All],[Model]]=BF_Used,"")</f>
        <v>20</v>
      </c>
      <c r="P95" s="4" cm="1">
        <f t="array" ref="P95">_xlfn._xlws.FILTER(BLK_DATA[[#All],[BLK_L1]],BLK_DATA[[#All],[Model]]=BF_Used,"")</f>
        <v>0</v>
      </c>
      <c r="Q95" s="4" cm="1">
        <f t="array" ref="Q95">_xlfn._xlws.FILTER(BLK_DATA[[#All],[BLK_L2]],BLK_DATA[[#All],[Model]]=BF_Used,"")</f>
        <v>0</v>
      </c>
      <c r="R95" s="4" cm="1">
        <f t="array" ref="R95">_xlfn._xlws.FILTER(BLK_DATA[[#All],[BLK_L3]],BLK_DATA[[#All],[Model]]=BF_Used,"")</f>
        <v>0</v>
      </c>
      <c r="S95" s="4" cm="1">
        <f t="array" ref="S95">_xlfn._xlws.FILTER(BLK_DATA[[#All],[BLK_T]],BLK_DATA[[#All],[Model]]=BF_Used,"")</f>
        <v>0</v>
      </c>
      <c r="T95" s="4" cm="1">
        <f t="array" ref="T95">_xlfn._xlws.FILTER(BLK_DATA[[#All],[BLK_M]],BLK_DATA[[#All],[Model]]=BF_Used,"")</f>
        <v>0</v>
      </c>
      <c r="U95" s="4" cm="1">
        <f t="array" ref="U95">_xlfn._xlws.FILTER(BLK_DATA[[#All],[BLK_N]],BLK_DATA[[#All],[Model]]=BF_Used,"")</f>
        <v>18</v>
      </c>
      <c r="V95" s="4" t="str" cm="1">
        <f t="array" ref="V95">"4 - Ø"&amp;_xlfn._xlws.FILTER(BLK_DATA[[#All],[BLK_ØP]],BLK_DATA[[#All],[Model]]=BK_Used,"")</f>
        <v>4 - Ø5.5</v>
      </c>
      <c r="W95" s="4" t="str" cm="1">
        <f t="array" ref="W95">"Ø"&amp;_xlfn._xlws.FILTER(BLK_DATA[[#All],[BLK_ØX]],BLK_DATA[[#All],[Model]]=BF_Used,"")</f>
        <v>Ø6.6</v>
      </c>
      <c r="X95" s="4" t="str" cm="1">
        <f t="array" ref="X95">"Ø"&amp;_xlfn._xlws.FILTER(BLK_DATA[[#All],[BLK_ØY]],BLK_DATA[[#All],[Model]]=BF_Used,"")</f>
        <v>Ø11</v>
      </c>
      <c r="Y95" s="4" cm="1">
        <f t="array" ref="Y95">_xlfn._xlws.FILTER(BLK_DATA[[#All],[BLK_Z]],BLK_DATA[[#All],[Model]]=BF_Used,"")</f>
        <v>1.5</v>
      </c>
      <c r="Z95" s="4" t="str" cm="1">
        <f t="array" ref="Z95">_xlfn._xlws.FILTER(BLK_DATA[[#All],[BLK_C-ring]],BLK_DATA[[#All],[Model]]=BF_Used,"")</f>
        <v>C10</v>
      </c>
      <c r="AA95" s="4" t="str" cm="1">
        <f t="array" ref="AA95">"Ø"&amp;_xlfn._xlws.FILTER(BLK_DATA[[#All],[Screw_ØD]],BLK_DATA[[#All],[Model]]=BF_Used,"")</f>
        <v>Ø10</v>
      </c>
      <c r="AB95" s="4" t="str" cm="1">
        <f t="array" ref="AB95">"Ø"&amp;_xlfn._xlws.FILTER(BLK_DATA[[#All],[Screw_ØB]],BLK_DATA[[#All],[Model]]=BF_Used,"")</f>
        <v>Ø9.6</v>
      </c>
      <c r="AC95" s="4" cm="1">
        <f t="array" ref="AC95">_xlfn._xlws.FILTER(BLK_DATA[[#All],[Screw_E]],BLK_DATA[[#All],[Model]]=BF_Used,"")</f>
        <v>11</v>
      </c>
      <c r="AD95" s="4" cm="1">
        <f t="array" ref="AD95">_xlfn._xlws.FILTER(BLK_DATA[[#All],[Screw_F]],BLK_DATA[[#All],[Model]]=BF_Used,"")</f>
        <v>9.15</v>
      </c>
      <c r="AE95" s="4" cm="1">
        <f t="array" ref="AE95">_xlfn._xlws.FILTER(BLK_DATA[[#All],[Screw_G]],BLK_DATA[[#All],[Model]]=BF_Used,"")</f>
        <v>1.1499999999999999</v>
      </c>
      <c r="AF95" s="4" cm="1">
        <f t="array" ref="AF95">_xlfn._xlws.FILTER(BLK_DATA[[#All],[Screw_Gd]],BLK_DATA[[#All],[Model]]=BF_Used,"")</f>
        <v>0.2</v>
      </c>
      <c r="AG95" s="4" cm="1">
        <f t="array" ref="AG95">_xlfn._xlws.FILTER(BLK_DATA[[#All],[Screw_F-G]],BLK_DATA[[#All],[Model]]=BF_Used,"")</f>
        <v>8</v>
      </c>
      <c r="AH95" s="4" cm="1">
        <f t="array" ref="AH95">_xlfn._xlws.FILTER(BLK_DATA[[#All],[Screw_M]],BLK_DATA[[#All],[Model]]=BF_Used,"")</f>
        <v>0</v>
      </c>
      <c r="AI95" s="4" cm="1">
        <f t="array" ref="AI95">_xlfn._xlws.FILTER(BLK_DATA[[#All],[Screw_S]],BLK_DATA[[#All],[Model]]=BF_Used,"")</f>
        <v>0</v>
      </c>
      <c r="AJ95" s="4" cm="1">
        <f t="array" ref="AJ95">_xlfn._xlws.FILTER(BLK_DATA[[#All],[Screw_Mach Len]],BLK_DATA[[#All],[Model]]=BF_Used,"")</f>
        <v>11</v>
      </c>
      <c r="AK95" s="4" cm="1">
        <f t="array" ref="AK95">_xlfn._xlws.FILTER(BLK_DATA[[#All],[Screw_Thread Len in BF]],BLK_DATA[[#All],[Model]]=BF_Used,"")</f>
        <v>6</v>
      </c>
      <c r="AL95" s="66" t="str">
        <f>"2 - "&amp;W95&amp;" drill through"&amp;CHAR(10)&amp;X95&amp;" counterbore "&amp;Y95&amp;" deep"</f>
        <v>2 - Ø6.6 drill through
Ø11 counterbore 1.5 deep</v>
      </c>
    </row>
    <row r="97" spans="1:37" x14ac:dyDescent="0.3">
      <c r="A97" t="s">
        <v>8</v>
      </c>
      <c r="B97" t="s">
        <v>286</v>
      </c>
      <c r="C97" t="s">
        <v>364</v>
      </c>
      <c r="D97" t="s">
        <v>317</v>
      </c>
      <c r="E97" t="s">
        <v>331</v>
      </c>
      <c r="F97" t="s">
        <v>332</v>
      </c>
      <c r="G97" t="s">
        <v>333</v>
      </c>
      <c r="H97" t="s">
        <v>334</v>
      </c>
      <c r="I97" t="s">
        <v>335</v>
      </c>
      <c r="J97" t="s">
        <v>336</v>
      </c>
      <c r="K97" t="s">
        <v>337</v>
      </c>
      <c r="L97" t="s">
        <v>338</v>
      </c>
      <c r="M97" t="s">
        <v>339</v>
      </c>
      <c r="N97" t="s">
        <v>340</v>
      </c>
      <c r="O97" t="s">
        <v>341</v>
      </c>
      <c r="P97" t="s">
        <v>342</v>
      </c>
      <c r="Q97" t="s">
        <v>343</v>
      </c>
      <c r="R97" t="s">
        <v>344</v>
      </c>
      <c r="S97" t="s">
        <v>345</v>
      </c>
      <c r="T97" t="s">
        <v>346</v>
      </c>
      <c r="U97" t="s">
        <v>347</v>
      </c>
      <c r="V97" t="s">
        <v>352</v>
      </c>
      <c r="W97" t="s">
        <v>350</v>
      </c>
      <c r="X97" t="s">
        <v>351</v>
      </c>
      <c r="Y97" t="s">
        <v>348</v>
      </c>
      <c r="Z97" t="s">
        <v>349</v>
      </c>
      <c r="AA97" t="s">
        <v>353</v>
      </c>
      <c r="AB97" t="s">
        <v>354</v>
      </c>
      <c r="AC97" t="s">
        <v>355</v>
      </c>
      <c r="AD97" t="s">
        <v>356</v>
      </c>
      <c r="AE97" t="s">
        <v>357</v>
      </c>
      <c r="AF97" t="s">
        <v>358</v>
      </c>
      <c r="AG97" t="s">
        <v>359</v>
      </c>
      <c r="AH97" t="s">
        <v>360</v>
      </c>
      <c r="AI97" t="s">
        <v>361</v>
      </c>
      <c r="AJ97" t="s">
        <v>362</v>
      </c>
      <c r="AK97" t="s">
        <v>363</v>
      </c>
    </row>
    <row r="98" spans="1:37" x14ac:dyDescent="0.3">
      <c r="A98" t="s">
        <v>325</v>
      </c>
      <c r="B98" t="s">
        <v>287</v>
      </c>
      <c r="E98">
        <v>10</v>
      </c>
      <c r="F98">
        <v>60</v>
      </c>
      <c r="G98">
        <v>46</v>
      </c>
      <c r="H98">
        <v>34</v>
      </c>
      <c r="I98">
        <v>13</v>
      </c>
      <c r="J98">
        <v>6</v>
      </c>
      <c r="K98">
        <v>30</v>
      </c>
      <c r="L98">
        <v>32.5</v>
      </c>
      <c r="M98">
        <v>22</v>
      </c>
      <c r="N98">
        <v>39</v>
      </c>
      <c r="O98">
        <v>25</v>
      </c>
      <c r="P98">
        <v>5</v>
      </c>
      <c r="Q98">
        <v>29</v>
      </c>
      <c r="R98">
        <v>5</v>
      </c>
      <c r="S98">
        <v>16</v>
      </c>
      <c r="T98" t="s">
        <v>288</v>
      </c>
      <c r="U98">
        <v>15</v>
      </c>
      <c r="V98">
        <v>5.5</v>
      </c>
      <c r="W98">
        <v>6.6</v>
      </c>
      <c r="X98">
        <v>11</v>
      </c>
      <c r="Y98">
        <v>5</v>
      </c>
    </row>
    <row r="99" spans="1:37" x14ac:dyDescent="0.3">
      <c r="A99" t="s">
        <v>111</v>
      </c>
      <c r="B99" t="s">
        <v>289</v>
      </c>
      <c r="C99">
        <v>16</v>
      </c>
      <c r="D99" t="s">
        <v>318</v>
      </c>
      <c r="E99">
        <v>12</v>
      </c>
      <c r="F99">
        <v>60</v>
      </c>
      <c r="G99">
        <v>46</v>
      </c>
      <c r="H99">
        <v>34</v>
      </c>
      <c r="I99">
        <v>13</v>
      </c>
      <c r="J99">
        <v>6</v>
      </c>
      <c r="K99">
        <v>30</v>
      </c>
      <c r="L99">
        <v>32.5</v>
      </c>
      <c r="M99">
        <v>25</v>
      </c>
      <c r="N99">
        <v>43</v>
      </c>
      <c r="O99">
        <v>25</v>
      </c>
      <c r="P99">
        <v>5</v>
      </c>
      <c r="Q99">
        <v>29</v>
      </c>
      <c r="R99">
        <v>5</v>
      </c>
      <c r="S99">
        <v>19</v>
      </c>
      <c r="T99" t="s">
        <v>288</v>
      </c>
      <c r="U99">
        <v>18</v>
      </c>
      <c r="V99">
        <v>5.5</v>
      </c>
      <c r="W99">
        <v>6.6</v>
      </c>
      <c r="X99">
        <v>11</v>
      </c>
      <c r="Y99">
        <v>1.5</v>
      </c>
      <c r="AA99">
        <v>12</v>
      </c>
      <c r="AB99">
        <v>10</v>
      </c>
      <c r="AC99">
        <v>36</v>
      </c>
      <c r="AD99">
        <v>15</v>
      </c>
      <c r="AH99" t="s">
        <v>170</v>
      </c>
      <c r="AI99">
        <v>14</v>
      </c>
      <c r="AJ99">
        <v>51</v>
      </c>
    </row>
    <row r="100" spans="1:37" x14ac:dyDescent="0.3">
      <c r="A100" t="s">
        <v>112</v>
      </c>
      <c r="B100" t="s">
        <v>290</v>
      </c>
      <c r="C100">
        <v>20</v>
      </c>
      <c r="D100" t="s">
        <v>319</v>
      </c>
      <c r="E100">
        <v>15</v>
      </c>
      <c r="F100">
        <v>70</v>
      </c>
      <c r="G100">
        <v>54</v>
      </c>
      <c r="H100">
        <v>40</v>
      </c>
      <c r="I100">
        <v>15</v>
      </c>
      <c r="J100">
        <v>6</v>
      </c>
      <c r="K100">
        <v>35</v>
      </c>
      <c r="L100">
        <v>38</v>
      </c>
      <c r="M100">
        <v>28</v>
      </c>
      <c r="N100">
        <v>48</v>
      </c>
      <c r="O100">
        <v>27</v>
      </c>
      <c r="P100">
        <v>6</v>
      </c>
      <c r="Q100">
        <v>32</v>
      </c>
      <c r="R100">
        <v>6</v>
      </c>
      <c r="S100">
        <v>22</v>
      </c>
      <c r="T100" t="s">
        <v>288</v>
      </c>
      <c r="U100">
        <v>18</v>
      </c>
      <c r="V100">
        <v>5.5</v>
      </c>
      <c r="W100">
        <v>6.6</v>
      </c>
      <c r="X100">
        <v>11</v>
      </c>
      <c r="Y100">
        <v>6.5</v>
      </c>
      <c r="AA100">
        <v>15</v>
      </c>
      <c r="AB100">
        <v>12</v>
      </c>
      <c r="AC100">
        <v>40</v>
      </c>
      <c r="AD100">
        <v>20</v>
      </c>
      <c r="AH100" t="s">
        <v>169</v>
      </c>
      <c r="AI100">
        <v>12</v>
      </c>
      <c r="AJ100">
        <v>60</v>
      </c>
    </row>
    <row r="101" spans="1:37" x14ac:dyDescent="0.3">
      <c r="A101" t="s">
        <v>326</v>
      </c>
      <c r="B101" t="s">
        <v>291</v>
      </c>
      <c r="E101">
        <v>17</v>
      </c>
      <c r="F101">
        <v>86</v>
      </c>
      <c r="G101">
        <v>68</v>
      </c>
      <c r="H101">
        <v>50</v>
      </c>
      <c r="I101">
        <v>19</v>
      </c>
      <c r="J101">
        <v>8</v>
      </c>
      <c r="K101">
        <v>43</v>
      </c>
      <c r="L101">
        <v>55</v>
      </c>
      <c r="M101">
        <v>39</v>
      </c>
      <c r="N101">
        <v>64</v>
      </c>
      <c r="O101">
        <v>35</v>
      </c>
      <c r="P101">
        <v>9</v>
      </c>
      <c r="Q101">
        <v>44</v>
      </c>
      <c r="R101">
        <v>7</v>
      </c>
      <c r="S101">
        <v>24</v>
      </c>
      <c r="T101" t="s">
        <v>292</v>
      </c>
      <c r="U101">
        <v>28</v>
      </c>
      <c r="V101">
        <v>6.6</v>
      </c>
      <c r="W101">
        <v>9</v>
      </c>
      <c r="X101">
        <v>14</v>
      </c>
      <c r="Y101">
        <v>8.5</v>
      </c>
    </row>
    <row r="102" spans="1:37" x14ac:dyDescent="0.3">
      <c r="A102" t="s">
        <v>113</v>
      </c>
      <c r="B102" t="s">
        <v>293</v>
      </c>
      <c r="C102">
        <v>25</v>
      </c>
      <c r="D102" t="s">
        <v>320</v>
      </c>
      <c r="E102">
        <v>20</v>
      </c>
      <c r="F102">
        <v>88</v>
      </c>
      <c r="G102">
        <v>70</v>
      </c>
      <c r="H102">
        <v>52</v>
      </c>
      <c r="I102">
        <v>19</v>
      </c>
      <c r="J102">
        <v>8</v>
      </c>
      <c r="K102">
        <v>44</v>
      </c>
      <c r="L102">
        <v>50</v>
      </c>
      <c r="M102">
        <v>34</v>
      </c>
      <c r="N102">
        <v>60</v>
      </c>
      <c r="O102">
        <v>35</v>
      </c>
      <c r="P102">
        <v>8</v>
      </c>
      <c r="Q102">
        <v>43</v>
      </c>
      <c r="R102">
        <v>8</v>
      </c>
      <c r="S102">
        <v>30</v>
      </c>
      <c r="T102" t="s">
        <v>292</v>
      </c>
      <c r="U102">
        <v>22</v>
      </c>
      <c r="V102">
        <v>6.6</v>
      </c>
      <c r="W102">
        <v>9</v>
      </c>
      <c r="X102">
        <v>14</v>
      </c>
      <c r="Y102">
        <v>8.5</v>
      </c>
      <c r="AA102">
        <v>20</v>
      </c>
      <c r="AB102">
        <v>17</v>
      </c>
      <c r="AC102">
        <v>53</v>
      </c>
      <c r="AD102">
        <v>25</v>
      </c>
      <c r="AH102" t="s">
        <v>168</v>
      </c>
      <c r="AI102">
        <v>15</v>
      </c>
      <c r="AJ102">
        <v>78</v>
      </c>
    </row>
    <row r="103" spans="1:37" x14ac:dyDescent="0.3">
      <c r="A103" t="s">
        <v>114</v>
      </c>
      <c r="B103" t="s">
        <v>294</v>
      </c>
      <c r="C103">
        <v>32</v>
      </c>
      <c r="D103" t="s">
        <v>321</v>
      </c>
      <c r="E103">
        <v>25</v>
      </c>
      <c r="F103">
        <v>106</v>
      </c>
      <c r="G103">
        <v>85</v>
      </c>
      <c r="H103">
        <v>64</v>
      </c>
      <c r="I103">
        <v>22</v>
      </c>
      <c r="J103">
        <v>10</v>
      </c>
      <c r="K103">
        <v>53</v>
      </c>
      <c r="L103">
        <v>70</v>
      </c>
      <c r="M103">
        <v>48</v>
      </c>
      <c r="N103">
        <v>80</v>
      </c>
      <c r="O103">
        <v>42</v>
      </c>
      <c r="P103">
        <v>12</v>
      </c>
      <c r="Q103">
        <v>54</v>
      </c>
      <c r="R103">
        <v>9</v>
      </c>
      <c r="S103">
        <v>35</v>
      </c>
      <c r="T103" t="s">
        <v>295</v>
      </c>
      <c r="U103">
        <v>33</v>
      </c>
      <c r="V103">
        <v>9</v>
      </c>
      <c r="W103">
        <v>11</v>
      </c>
      <c r="X103">
        <v>17.5</v>
      </c>
      <c r="Y103">
        <v>11</v>
      </c>
      <c r="AA103">
        <v>25</v>
      </c>
      <c r="AB103">
        <v>20</v>
      </c>
      <c r="AC103">
        <v>65</v>
      </c>
      <c r="AD103">
        <v>30</v>
      </c>
      <c r="AH103" t="s">
        <v>322</v>
      </c>
      <c r="AI103">
        <v>18</v>
      </c>
      <c r="AJ103">
        <v>95</v>
      </c>
    </row>
    <row r="104" spans="1:37" x14ac:dyDescent="0.3">
      <c r="A104" t="s">
        <v>115</v>
      </c>
      <c r="B104" t="s">
        <v>296</v>
      </c>
      <c r="C104">
        <v>40</v>
      </c>
      <c r="D104" t="s">
        <v>323</v>
      </c>
      <c r="E104">
        <v>30</v>
      </c>
      <c r="F104">
        <v>128</v>
      </c>
      <c r="G104">
        <v>102</v>
      </c>
      <c r="H104">
        <v>76</v>
      </c>
      <c r="I104">
        <v>23</v>
      </c>
      <c r="J104">
        <v>11</v>
      </c>
      <c r="K104">
        <v>64</v>
      </c>
      <c r="L104">
        <v>78</v>
      </c>
      <c r="M104">
        <v>51</v>
      </c>
      <c r="N104">
        <v>89</v>
      </c>
      <c r="O104">
        <v>45</v>
      </c>
      <c r="P104">
        <v>14</v>
      </c>
      <c r="Q104">
        <v>61</v>
      </c>
      <c r="R104">
        <v>9</v>
      </c>
      <c r="S104">
        <v>40</v>
      </c>
      <c r="T104" t="s">
        <v>20</v>
      </c>
      <c r="U104">
        <v>33</v>
      </c>
      <c r="V104">
        <v>11</v>
      </c>
      <c r="W104">
        <v>14</v>
      </c>
      <c r="X104">
        <v>20</v>
      </c>
      <c r="Y104">
        <v>13</v>
      </c>
      <c r="AA104">
        <v>30</v>
      </c>
      <c r="AB104">
        <v>25</v>
      </c>
      <c r="AC104">
        <v>72</v>
      </c>
      <c r="AD104">
        <v>38</v>
      </c>
      <c r="AH104" t="s">
        <v>166</v>
      </c>
      <c r="AI104">
        <v>25</v>
      </c>
      <c r="AJ104">
        <v>110</v>
      </c>
    </row>
    <row r="105" spans="1:37" x14ac:dyDescent="0.3">
      <c r="A105" t="s">
        <v>327</v>
      </c>
      <c r="B105" t="s">
        <v>297</v>
      </c>
      <c r="E105">
        <v>35</v>
      </c>
      <c r="F105">
        <v>140</v>
      </c>
      <c r="G105">
        <v>114</v>
      </c>
      <c r="H105">
        <v>88</v>
      </c>
      <c r="I105">
        <v>26</v>
      </c>
      <c r="J105">
        <v>12</v>
      </c>
      <c r="K105">
        <v>70</v>
      </c>
      <c r="L105">
        <v>79</v>
      </c>
      <c r="M105">
        <v>52</v>
      </c>
      <c r="N105">
        <v>96</v>
      </c>
      <c r="O105">
        <v>50</v>
      </c>
      <c r="P105">
        <v>14</v>
      </c>
      <c r="Q105">
        <v>67</v>
      </c>
      <c r="R105">
        <v>12</v>
      </c>
      <c r="S105">
        <v>50</v>
      </c>
      <c r="T105" t="s">
        <v>21</v>
      </c>
      <c r="U105">
        <v>35</v>
      </c>
      <c r="V105">
        <v>11</v>
      </c>
      <c r="W105">
        <v>14</v>
      </c>
      <c r="X105">
        <v>20</v>
      </c>
      <c r="Y105">
        <v>13</v>
      </c>
    </row>
    <row r="106" spans="1:37" x14ac:dyDescent="0.3">
      <c r="A106" t="s">
        <v>116</v>
      </c>
      <c r="B106" t="s">
        <v>298</v>
      </c>
      <c r="C106">
        <v>50</v>
      </c>
      <c r="D106" t="s">
        <v>324</v>
      </c>
      <c r="E106">
        <v>40</v>
      </c>
      <c r="F106">
        <v>160</v>
      </c>
      <c r="G106">
        <v>130</v>
      </c>
      <c r="H106">
        <v>100</v>
      </c>
      <c r="I106">
        <v>33</v>
      </c>
      <c r="J106">
        <v>14</v>
      </c>
      <c r="K106">
        <v>80</v>
      </c>
      <c r="L106">
        <v>90</v>
      </c>
      <c r="M106">
        <v>60</v>
      </c>
      <c r="N106">
        <v>110</v>
      </c>
      <c r="O106">
        <v>61</v>
      </c>
      <c r="P106">
        <v>18</v>
      </c>
      <c r="Q106">
        <v>76</v>
      </c>
      <c r="R106">
        <v>15</v>
      </c>
      <c r="S106">
        <v>50</v>
      </c>
      <c r="T106" t="s">
        <v>21</v>
      </c>
      <c r="U106">
        <v>37</v>
      </c>
      <c r="V106">
        <v>14</v>
      </c>
      <c r="W106">
        <v>18</v>
      </c>
      <c r="X106">
        <v>26</v>
      </c>
      <c r="Y106">
        <v>17.5</v>
      </c>
      <c r="AA106">
        <v>40</v>
      </c>
      <c r="AB106">
        <v>35</v>
      </c>
      <c r="AC106">
        <v>93</v>
      </c>
      <c r="AD106">
        <v>50</v>
      </c>
      <c r="AH106" t="s">
        <v>165</v>
      </c>
      <c r="AI106">
        <v>35</v>
      </c>
      <c r="AJ106">
        <v>143</v>
      </c>
    </row>
    <row r="107" spans="1:37" x14ac:dyDescent="0.3">
      <c r="A107" t="s">
        <v>328</v>
      </c>
      <c r="B107" t="s">
        <v>299</v>
      </c>
      <c r="E107">
        <v>8</v>
      </c>
      <c r="F107">
        <v>60</v>
      </c>
      <c r="G107">
        <v>46</v>
      </c>
      <c r="H107">
        <v>34</v>
      </c>
      <c r="K107">
        <v>30</v>
      </c>
      <c r="L107">
        <v>32.5</v>
      </c>
      <c r="M107">
        <v>22</v>
      </c>
      <c r="N107">
        <v>39</v>
      </c>
      <c r="O107">
        <v>20</v>
      </c>
      <c r="U107">
        <v>15</v>
      </c>
      <c r="V107">
        <v>5.5</v>
      </c>
      <c r="W107">
        <v>6.6</v>
      </c>
      <c r="X107">
        <v>11</v>
      </c>
      <c r="Y107">
        <v>5</v>
      </c>
      <c r="Z107" t="s">
        <v>300</v>
      </c>
    </row>
    <row r="108" spans="1:37" x14ac:dyDescent="0.3">
      <c r="A108" t="s">
        <v>117</v>
      </c>
      <c r="B108" t="s">
        <v>301</v>
      </c>
      <c r="C108">
        <v>16</v>
      </c>
      <c r="D108" t="s">
        <v>318</v>
      </c>
      <c r="E108">
        <v>10</v>
      </c>
      <c r="F108">
        <v>60</v>
      </c>
      <c r="G108">
        <v>46</v>
      </c>
      <c r="H108">
        <v>35</v>
      </c>
      <c r="K108">
        <v>30</v>
      </c>
      <c r="L108">
        <v>32.5</v>
      </c>
      <c r="M108">
        <v>25</v>
      </c>
      <c r="N108">
        <v>43</v>
      </c>
      <c r="O108">
        <v>20</v>
      </c>
      <c r="U108">
        <v>18</v>
      </c>
      <c r="V108">
        <v>5.5</v>
      </c>
      <c r="W108">
        <v>6.6</v>
      </c>
      <c r="X108">
        <v>11</v>
      </c>
      <c r="Y108">
        <v>1.5</v>
      </c>
      <c r="Z108" t="s">
        <v>302</v>
      </c>
      <c r="AA108">
        <v>10</v>
      </c>
      <c r="AB108">
        <v>9.6</v>
      </c>
      <c r="AC108">
        <v>11</v>
      </c>
      <c r="AD108">
        <v>9.15</v>
      </c>
      <c r="AE108">
        <v>1.1499999999999999</v>
      </c>
      <c r="AF108">
        <v>0.2</v>
      </c>
      <c r="AG108">
        <v>8</v>
      </c>
      <c r="AJ108">
        <v>11</v>
      </c>
      <c r="AK108">
        <v>6</v>
      </c>
    </row>
    <row r="109" spans="1:37" x14ac:dyDescent="0.3">
      <c r="A109" t="s">
        <v>120</v>
      </c>
      <c r="B109" t="s">
        <v>303</v>
      </c>
      <c r="C109">
        <v>20</v>
      </c>
      <c r="D109" t="s">
        <v>319</v>
      </c>
      <c r="E109">
        <v>15</v>
      </c>
      <c r="F109">
        <v>70</v>
      </c>
      <c r="G109">
        <v>54</v>
      </c>
      <c r="H109">
        <v>40</v>
      </c>
      <c r="K109">
        <v>35</v>
      </c>
      <c r="L109">
        <v>38</v>
      </c>
      <c r="M109">
        <v>28</v>
      </c>
      <c r="N109">
        <v>48</v>
      </c>
      <c r="O109">
        <v>20</v>
      </c>
      <c r="U109">
        <v>18</v>
      </c>
      <c r="V109">
        <v>5.5</v>
      </c>
      <c r="W109">
        <v>6.6</v>
      </c>
      <c r="X109">
        <v>11</v>
      </c>
      <c r="Y109">
        <v>6.5</v>
      </c>
      <c r="Z109" t="s">
        <v>304</v>
      </c>
      <c r="AA109">
        <v>15</v>
      </c>
      <c r="AB109">
        <v>14.3</v>
      </c>
      <c r="AC109">
        <v>13</v>
      </c>
      <c r="AD109">
        <v>10.15</v>
      </c>
      <c r="AE109">
        <v>1.1499999999999999</v>
      </c>
      <c r="AF109">
        <v>0.35</v>
      </c>
      <c r="AG109">
        <v>9</v>
      </c>
      <c r="AJ109">
        <v>13</v>
      </c>
      <c r="AK109">
        <v>5.5</v>
      </c>
    </row>
    <row r="110" spans="1:37" x14ac:dyDescent="0.3">
      <c r="A110" t="s">
        <v>329</v>
      </c>
      <c r="B110" t="s">
        <v>305</v>
      </c>
      <c r="E110">
        <v>17</v>
      </c>
      <c r="F110">
        <v>86</v>
      </c>
      <c r="G110">
        <v>68</v>
      </c>
      <c r="H110">
        <v>50</v>
      </c>
      <c r="K110">
        <v>43</v>
      </c>
      <c r="L110">
        <v>55</v>
      </c>
      <c r="M110">
        <v>39</v>
      </c>
      <c r="N110">
        <v>65</v>
      </c>
      <c r="O110">
        <v>23</v>
      </c>
      <c r="U110">
        <v>28</v>
      </c>
      <c r="V110">
        <v>6.6</v>
      </c>
      <c r="W110">
        <v>9</v>
      </c>
      <c r="X110">
        <v>14</v>
      </c>
      <c r="Y110">
        <v>8.5</v>
      </c>
      <c r="Z110" t="s">
        <v>306</v>
      </c>
    </row>
    <row r="111" spans="1:37" x14ac:dyDescent="0.3">
      <c r="A111" t="s">
        <v>123</v>
      </c>
      <c r="B111" t="s">
        <v>307</v>
      </c>
      <c r="C111">
        <v>25</v>
      </c>
      <c r="D111" t="s">
        <v>320</v>
      </c>
      <c r="E111">
        <v>20</v>
      </c>
      <c r="F111">
        <v>88</v>
      </c>
      <c r="G111">
        <v>70</v>
      </c>
      <c r="H111">
        <v>52</v>
      </c>
      <c r="K111">
        <v>44</v>
      </c>
      <c r="L111">
        <v>50</v>
      </c>
      <c r="M111">
        <v>34</v>
      </c>
      <c r="N111">
        <v>60</v>
      </c>
      <c r="O111">
        <v>26</v>
      </c>
      <c r="U111">
        <v>22</v>
      </c>
      <c r="V111">
        <v>6.6</v>
      </c>
      <c r="W111">
        <v>9</v>
      </c>
      <c r="X111">
        <v>14</v>
      </c>
      <c r="Y111">
        <v>8.5</v>
      </c>
      <c r="Z111" t="s">
        <v>308</v>
      </c>
      <c r="AA111">
        <v>20</v>
      </c>
      <c r="AB111">
        <v>19</v>
      </c>
      <c r="AC111">
        <v>19</v>
      </c>
      <c r="AD111">
        <v>15.35</v>
      </c>
      <c r="AE111">
        <v>1.35</v>
      </c>
      <c r="AF111">
        <v>0.5</v>
      </c>
      <c r="AG111">
        <v>14</v>
      </c>
      <c r="AJ111">
        <v>19</v>
      </c>
      <c r="AK111">
        <v>6</v>
      </c>
    </row>
    <row r="112" spans="1:37" x14ac:dyDescent="0.3">
      <c r="A112" t="s">
        <v>126</v>
      </c>
      <c r="B112" t="s">
        <v>309</v>
      </c>
      <c r="C112">
        <v>32</v>
      </c>
      <c r="D112" t="s">
        <v>321</v>
      </c>
      <c r="E112">
        <v>25</v>
      </c>
      <c r="F112">
        <v>106</v>
      </c>
      <c r="G112">
        <v>85</v>
      </c>
      <c r="H112">
        <v>64</v>
      </c>
      <c r="K112">
        <v>53</v>
      </c>
      <c r="L112">
        <v>70</v>
      </c>
      <c r="M112">
        <v>48</v>
      </c>
      <c r="N112">
        <v>80</v>
      </c>
      <c r="O112">
        <v>30</v>
      </c>
      <c r="U112">
        <v>33</v>
      </c>
      <c r="V112">
        <v>9</v>
      </c>
      <c r="W112">
        <v>11</v>
      </c>
      <c r="X112">
        <v>17.5</v>
      </c>
      <c r="Y112">
        <v>11</v>
      </c>
      <c r="Z112" t="s">
        <v>310</v>
      </c>
      <c r="AA112">
        <v>25</v>
      </c>
      <c r="AB112">
        <v>23.9</v>
      </c>
      <c r="AC112">
        <v>20</v>
      </c>
      <c r="AD112">
        <v>16.350000000000001</v>
      </c>
      <c r="AE112">
        <v>1.35</v>
      </c>
      <c r="AF112">
        <v>0.55000000000000004</v>
      </c>
      <c r="AG112">
        <v>15</v>
      </c>
      <c r="AJ112">
        <v>20</v>
      </c>
      <c r="AK112">
        <v>7.5</v>
      </c>
    </row>
    <row r="113" spans="1:37" x14ac:dyDescent="0.3">
      <c r="A113" t="s">
        <v>129</v>
      </c>
      <c r="B113" t="s">
        <v>311</v>
      </c>
      <c r="C113">
        <v>40</v>
      </c>
      <c r="D113" t="s">
        <v>323</v>
      </c>
      <c r="E113">
        <v>30</v>
      </c>
      <c r="F113">
        <v>128</v>
      </c>
      <c r="G113">
        <v>102</v>
      </c>
      <c r="H113">
        <v>76</v>
      </c>
      <c r="K113">
        <v>64</v>
      </c>
      <c r="L113">
        <v>78</v>
      </c>
      <c r="M113">
        <v>51</v>
      </c>
      <c r="N113">
        <v>89</v>
      </c>
      <c r="O113">
        <v>32</v>
      </c>
      <c r="U113">
        <v>33</v>
      </c>
      <c r="V113">
        <v>11</v>
      </c>
      <c r="W113">
        <v>14</v>
      </c>
      <c r="X113">
        <v>20</v>
      </c>
      <c r="Y113">
        <v>13</v>
      </c>
      <c r="Z113" t="s">
        <v>312</v>
      </c>
      <c r="AA113">
        <v>30</v>
      </c>
      <c r="AB113">
        <v>28.6</v>
      </c>
      <c r="AC113">
        <v>21</v>
      </c>
      <c r="AD113">
        <v>17.75</v>
      </c>
      <c r="AE113">
        <v>1.75</v>
      </c>
      <c r="AF113">
        <v>0.7</v>
      </c>
      <c r="AG113">
        <v>16</v>
      </c>
      <c r="AJ113">
        <v>21</v>
      </c>
      <c r="AK113">
        <v>8</v>
      </c>
    </row>
    <row r="114" spans="1:37" x14ac:dyDescent="0.3">
      <c r="A114" t="s">
        <v>330</v>
      </c>
      <c r="B114" t="s">
        <v>313</v>
      </c>
      <c r="E114">
        <v>35</v>
      </c>
      <c r="F114">
        <v>140</v>
      </c>
      <c r="G114">
        <v>114</v>
      </c>
      <c r="H114">
        <v>88</v>
      </c>
      <c r="K114">
        <v>70</v>
      </c>
      <c r="L114">
        <v>79</v>
      </c>
      <c r="M114">
        <v>52</v>
      </c>
      <c r="N114">
        <v>96</v>
      </c>
      <c r="O114">
        <v>32</v>
      </c>
      <c r="U114">
        <v>35</v>
      </c>
      <c r="V114">
        <v>11</v>
      </c>
      <c r="W114">
        <v>14</v>
      </c>
      <c r="X114">
        <v>20</v>
      </c>
      <c r="Y114">
        <v>13</v>
      </c>
      <c r="Z114" t="s">
        <v>314</v>
      </c>
    </row>
    <row r="115" spans="1:37" x14ac:dyDescent="0.3">
      <c r="A115" t="s">
        <v>132</v>
      </c>
      <c r="B115" t="s">
        <v>315</v>
      </c>
      <c r="C115">
        <v>50</v>
      </c>
      <c r="D115" t="s">
        <v>324</v>
      </c>
      <c r="E115">
        <v>40</v>
      </c>
      <c r="F115">
        <v>160</v>
      </c>
      <c r="G115">
        <v>130</v>
      </c>
      <c r="H115">
        <v>100</v>
      </c>
      <c r="K115">
        <v>80</v>
      </c>
      <c r="L115">
        <v>90</v>
      </c>
      <c r="M115">
        <v>60</v>
      </c>
      <c r="N115">
        <v>110</v>
      </c>
      <c r="O115">
        <v>37</v>
      </c>
      <c r="U115">
        <v>37</v>
      </c>
      <c r="V115">
        <v>14</v>
      </c>
      <c r="W115">
        <v>18</v>
      </c>
      <c r="X115">
        <v>26</v>
      </c>
      <c r="Y115">
        <v>17.5</v>
      </c>
      <c r="Z115" t="s">
        <v>316</v>
      </c>
      <c r="AA115">
        <v>40</v>
      </c>
      <c r="AB115">
        <v>38</v>
      </c>
      <c r="AC115">
        <v>23</v>
      </c>
      <c r="AD115">
        <v>19.75</v>
      </c>
      <c r="AE115">
        <v>1.75</v>
      </c>
      <c r="AF115">
        <v>1</v>
      </c>
      <c r="AG115">
        <v>18</v>
      </c>
      <c r="AJ115">
        <v>23</v>
      </c>
      <c r="AK115">
        <v>9.5</v>
      </c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C9C45-A559-483A-856B-0B1F01DF9933}">
  <dimension ref="A1:C47"/>
  <sheetViews>
    <sheetView workbookViewId="0">
      <selection activeCell="B44" sqref="B44"/>
    </sheetView>
  </sheetViews>
  <sheetFormatPr defaultRowHeight="14.4" x14ac:dyDescent="0.3"/>
  <cols>
    <col min="1" max="1" width="29.44140625" bestFit="1" customWidth="1"/>
    <col min="2" max="2" width="33.77734375" bestFit="1" customWidth="1"/>
    <col min="3" max="3" width="11.109375" customWidth="1"/>
  </cols>
  <sheetData>
    <row r="1" spans="1:3" x14ac:dyDescent="0.3">
      <c r="A1" t="s">
        <v>279</v>
      </c>
      <c r="B1" t="s">
        <v>230</v>
      </c>
      <c r="C1" t="s">
        <v>231</v>
      </c>
    </row>
    <row r="2" spans="1:3" x14ac:dyDescent="0.3">
      <c r="A2" t="s">
        <v>207</v>
      </c>
      <c r="B2" t="s">
        <v>232</v>
      </c>
      <c r="C2" t="s">
        <v>233</v>
      </c>
    </row>
    <row r="3" spans="1:3" x14ac:dyDescent="0.3">
      <c r="A3" t="s">
        <v>185</v>
      </c>
      <c r="B3" t="s">
        <v>234</v>
      </c>
      <c r="C3" t="s">
        <v>233</v>
      </c>
    </row>
    <row r="4" spans="1:3" x14ac:dyDescent="0.3">
      <c r="A4" t="s">
        <v>208</v>
      </c>
      <c r="B4" t="s">
        <v>235</v>
      </c>
      <c r="C4" t="s">
        <v>233</v>
      </c>
    </row>
    <row r="5" spans="1:3" x14ac:dyDescent="0.3">
      <c r="A5" t="s">
        <v>186</v>
      </c>
      <c r="B5" t="s">
        <v>236</v>
      </c>
      <c r="C5" t="s">
        <v>233</v>
      </c>
    </row>
    <row r="6" spans="1:3" x14ac:dyDescent="0.3">
      <c r="A6" t="s">
        <v>209</v>
      </c>
      <c r="B6" t="s">
        <v>237</v>
      </c>
      <c r="C6" t="s">
        <v>233</v>
      </c>
    </row>
    <row r="7" spans="1:3" x14ac:dyDescent="0.3">
      <c r="A7" t="s">
        <v>187</v>
      </c>
      <c r="B7" t="s">
        <v>238</v>
      </c>
      <c r="C7" t="s">
        <v>233</v>
      </c>
    </row>
    <row r="8" spans="1:3" x14ac:dyDescent="0.3">
      <c r="A8" t="s">
        <v>210</v>
      </c>
      <c r="B8" t="s">
        <v>239</v>
      </c>
      <c r="C8" t="s">
        <v>233</v>
      </c>
    </row>
    <row r="9" spans="1:3" x14ac:dyDescent="0.3">
      <c r="A9" t="s">
        <v>188</v>
      </c>
      <c r="B9" t="s">
        <v>240</v>
      </c>
      <c r="C9" t="s">
        <v>233</v>
      </c>
    </row>
    <row r="10" spans="1:3" x14ac:dyDescent="0.3">
      <c r="A10" t="s">
        <v>211</v>
      </c>
      <c r="B10" t="s">
        <v>241</v>
      </c>
      <c r="C10" t="s">
        <v>233</v>
      </c>
    </row>
    <row r="11" spans="1:3" x14ac:dyDescent="0.3">
      <c r="A11" t="s">
        <v>184</v>
      </c>
      <c r="B11" t="s">
        <v>242</v>
      </c>
      <c r="C11" t="s">
        <v>233</v>
      </c>
    </row>
    <row r="12" spans="1:3" x14ac:dyDescent="0.3">
      <c r="A12" t="s">
        <v>212</v>
      </c>
      <c r="B12" t="s">
        <v>243</v>
      </c>
      <c r="C12" t="s">
        <v>233</v>
      </c>
    </row>
    <row r="13" spans="1:3" x14ac:dyDescent="0.3">
      <c r="A13" t="s">
        <v>189</v>
      </c>
      <c r="B13" t="s">
        <v>244</v>
      </c>
      <c r="C13" t="s">
        <v>233</v>
      </c>
    </row>
    <row r="14" spans="1:3" x14ac:dyDescent="0.3">
      <c r="A14" t="s">
        <v>213</v>
      </c>
      <c r="B14" t="s">
        <v>245</v>
      </c>
      <c r="C14" t="s">
        <v>233</v>
      </c>
    </row>
    <row r="15" spans="1:3" x14ac:dyDescent="0.3">
      <c r="A15" t="s">
        <v>190</v>
      </c>
      <c r="B15" t="s">
        <v>246</v>
      </c>
      <c r="C15" t="s">
        <v>233</v>
      </c>
    </row>
    <row r="16" spans="1:3" x14ac:dyDescent="0.3">
      <c r="A16" t="s">
        <v>214</v>
      </c>
      <c r="B16" t="s">
        <v>247</v>
      </c>
      <c r="C16" t="s">
        <v>233</v>
      </c>
    </row>
    <row r="17" spans="1:3" x14ac:dyDescent="0.3">
      <c r="A17" t="s">
        <v>191</v>
      </c>
      <c r="B17" t="s">
        <v>248</v>
      </c>
      <c r="C17" t="s">
        <v>233</v>
      </c>
    </row>
    <row r="18" spans="1:3" x14ac:dyDescent="0.3">
      <c r="A18" t="s">
        <v>215</v>
      </c>
      <c r="B18" t="s">
        <v>249</v>
      </c>
      <c r="C18" t="s">
        <v>233</v>
      </c>
    </row>
    <row r="19" spans="1:3" x14ac:dyDescent="0.3">
      <c r="A19" t="s">
        <v>192</v>
      </c>
      <c r="B19" t="s">
        <v>250</v>
      </c>
      <c r="C19" t="s">
        <v>233</v>
      </c>
    </row>
    <row r="20" spans="1:3" x14ac:dyDescent="0.3">
      <c r="A20" t="s">
        <v>216</v>
      </c>
      <c r="B20" t="s">
        <v>251</v>
      </c>
      <c r="C20" t="s">
        <v>233</v>
      </c>
    </row>
    <row r="21" spans="1:3" x14ac:dyDescent="0.3">
      <c r="A21" t="s">
        <v>193</v>
      </c>
      <c r="B21" t="s">
        <v>252</v>
      </c>
      <c r="C21" t="s">
        <v>233</v>
      </c>
    </row>
    <row r="22" spans="1:3" x14ac:dyDescent="0.3">
      <c r="A22" t="s">
        <v>217</v>
      </c>
      <c r="B22" t="s">
        <v>253</v>
      </c>
      <c r="C22" t="s">
        <v>233</v>
      </c>
    </row>
    <row r="23" spans="1:3" x14ac:dyDescent="0.3">
      <c r="A23" t="s">
        <v>194</v>
      </c>
      <c r="B23" t="s">
        <v>254</v>
      </c>
      <c r="C23" t="s">
        <v>233</v>
      </c>
    </row>
    <row r="24" spans="1:3" x14ac:dyDescent="0.3">
      <c r="A24" t="s">
        <v>218</v>
      </c>
      <c r="B24" t="s">
        <v>255</v>
      </c>
      <c r="C24" t="s">
        <v>233</v>
      </c>
    </row>
    <row r="25" spans="1:3" x14ac:dyDescent="0.3">
      <c r="A25" t="s">
        <v>195</v>
      </c>
      <c r="B25" t="s">
        <v>256</v>
      </c>
      <c r="C25" t="s">
        <v>233</v>
      </c>
    </row>
    <row r="26" spans="1:3" x14ac:dyDescent="0.3">
      <c r="A26" t="s">
        <v>219</v>
      </c>
      <c r="B26" t="s">
        <v>257</v>
      </c>
      <c r="C26" t="s">
        <v>233</v>
      </c>
    </row>
    <row r="27" spans="1:3" x14ac:dyDescent="0.3">
      <c r="A27" t="s">
        <v>196</v>
      </c>
      <c r="B27" t="s">
        <v>258</v>
      </c>
      <c r="C27" t="s">
        <v>233</v>
      </c>
    </row>
    <row r="28" spans="1:3" x14ac:dyDescent="0.3">
      <c r="A28" t="s">
        <v>220</v>
      </c>
      <c r="B28" t="s">
        <v>259</v>
      </c>
      <c r="C28" t="s">
        <v>233</v>
      </c>
    </row>
    <row r="29" spans="1:3" x14ac:dyDescent="0.3">
      <c r="A29" t="s">
        <v>197</v>
      </c>
      <c r="B29" t="s">
        <v>260</v>
      </c>
      <c r="C29" t="s">
        <v>233</v>
      </c>
    </row>
    <row r="30" spans="1:3" x14ac:dyDescent="0.3">
      <c r="A30" t="s">
        <v>221</v>
      </c>
      <c r="B30" t="s">
        <v>261</v>
      </c>
      <c r="C30" t="s">
        <v>233</v>
      </c>
    </row>
    <row r="31" spans="1:3" x14ac:dyDescent="0.3">
      <c r="A31" t="s">
        <v>198</v>
      </c>
      <c r="B31" t="s">
        <v>262</v>
      </c>
      <c r="C31" t="s">
        <v>233</v>
      </c>
    </row>
    <row r="32" spans="1:3" x14ac:dyDescent="0.3">
      <c r="A32" t="s">
        <v>222</v>
      </c>
      <c r="B32" t="s">
        <v>263</v>
      </c>
      <c r="C32" t="s">
        <v>233</v>
      </c>
    </row>
    <row r="33" spans="1:3" x14ac:dyDescent="0.3">
      <c r="A33" t="s">
        <v>199</v>
      </c>
      <c r="B33" t="s">
        <v>264</v>
      </c>
      <c r="C33" t="s">
        <v>233</v>
      </c>
    </row>
    <row r="34" spans="1:3" x14ac:dyDescent="0.3">
      <c r="A34" t="s">
        <v>223</v>
      </c>
      <c r="B34" t="s">
        <v>265</v>
      </c>
      <c r="C34" t="s">
        <v>233</v>
      </c>
    </row>
    <row r="35" spans="1:3" x14ac:dyDescent="0.3">
      <c r="A35" t="s">
        <v>200</v>
      </c>
      <c r="B35" t="s">
        <v>266</v>
      </c>
      <c r="C35" t="s">
        <v>233</v>
      </c>
    </row>
    <row r="36" spans="1:3" x14ac:dyDescent="0.3">
      <c r="A36" t="s">
        <v>224</v>
      </c>
      <c r="B36" t="s">
        <v>267</v>
      </c>
      <c r="C36" t="s">
        <v>233</v>
      </c>
    </row>
    <row r="37" spans="1:3" x14ac:dyDescent="0.3">
      <c r="A37" t="s">
        <v>201</v>
      </c>
      <c r="B37" t="s">
        <v>268</v>
      </c>
      <c r="C37" t="s">
        <v>233</v>
      </c>
    </row>
    <row r="38" spans="1:3" x14ac:dyDescent="0.3">
      <c r="A38" t="s">
        <v>225</v>
      </c>
      <c r="B38" t="s">
        <v>269</v>
      </c>
      <c r="C38" t="s">
        <v>233</v>
      </c>
    </row>
    <row r="39" spans="1:3" x14ac:dyDescent="0.3">
      <c r="A39" t="s">
        <v>202</v>
      </c>
      <c r="B39" t="s">
        <v>270</v>
      </c>
      <c r="C39" t="s">
        <v>233</v>
      </c>
    </row>
    <row r="40" spans="1:3" x14ac:dyDescent="0.3">
      <c r="A40" t="s">
        <v>226</v>
      </c>
      <c r="B40" t="s">
        <v>271</v>
      </c>
      <c r="C40" t="s">
        <v>233</v>
      </c>
    </row>
    <row r="41" spans="1:3" x14ac:dyDescent="0.3">
      <c r="A41" t="s">
        <v>203</v>
      </c>
      <c r="B41" t="s">
        <v>272</v>
      </c>
      <c r="C41" t="s">
        <v>233</v>
      </c>
    </row>
    <row r="42" spans="1:3" x14ac:dyDescent="0.3">
      <c r="A42" t="s">
        <v>227</v>
      </c>
      <c r="B42" t="s">
        <v>273</v>
      </c>
      <c r="C42" t="s">
        <v>233</v>
      </c>
    </row>
    <row r="43" spans="1:3" x14ac:dyDescent="0.3">
      <c r="A43" t="s">
        <v>204</v>
      </c>
      <c r="B43" t="s">
        <v>274</v>
      </c>
      <c r="C43" t="s">
        <v>233</v>
      </c>
    </row>
    <row r="44" spans="1:3" x14ac:dyDescent="0.3">
      <c r="A44" t="s">
        <v>228</v>
      </c>
      <c r="B44" t="s">
        <v>275</v>
      </c>
      <c r="C44" t="s">
        <v>233</v>
      </c>
    </row>
    <row r="45" spans="1:3" x14ac:dyDescent="0.3">
      <c r="A45" t="s">
        <v>205</v>
      </c>
      <c r="B45" t="s">
        <v>276</v>
      </c>
      <c r="C45" t="s">
        <v>233</v>
      </c>
    </row>
    <row r="46" spans="1:3" x14ac:dyDescent="0.3">
      <c r="A46" t="s">
        <v>229</v>
      </c>
      <c r="B46" t="s">
        <v>277</v>
      </c>
      <c r="C46" t="s">
        <v>233</v>
      </c>
    </row>
    <row r="47" spans="1:3" x14ac:dyDescent="0.3">
      <c r="A47" t="s">
        <v>206</v>
      </c>
      <c r="B47" t="s">
        <v>278</v>
      </c>
      <c r="C47" t="s">
        <v>233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7 2 G f W f / c m o K j A A A A 9 g A A A B I A H A B D b 2 5 m a W c v U G F j a 2 F n Z S 5 4 b W w g o h g A K K A U A A A A A A A A A A A A A A A A A A A A A A A A A A A A h Y + 9 D o I w F I V f h X S n P 7 A Q c q m D q y Q m R O P a Q I V G u B h a L O / m 4 C P 5 C m I U d X M 8 3 / m G c + 7 X G 6 y m r g 0 u e r C m x 4 w I y k m g s e w r g 3 V G R n c M E 7 K S s F X l S d U 6 m G W 0 6 W S r j D T O n V P G v P f U x 7 Q f a h Z x L t g h 3 x R l o z t F P r L 5 L 4 c G r V N Y a i J h / x o j I y r i h I q E U w 5 s g Z A b / A r R v P f Z / k B Y j 6 0 b B y 0 1 h r s C 2 B K B v T / I B 1 B L A w Q U A A I A C A D v Y Z 9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7 2 G f W S i K R 7 g O A A A A E Q A A A B M A H A B G b 3 J t d W x h c y 9 T Z W N 0 a W 9 u M S 5 t I K I Y A C i g F A A A A A A A A A A A A A A A A A A A A A A A A A A A A C t O T S 7 J z M 9 T C I b Q h t Y A U E s B A i 0 A F A A C A A g A 7 2 G f W f / c m o K j A A A A 9 g A A A B I A A A A A A A A A A A A A A A A A A A A A A E N v b m Z p Z y 9 Q Y W N r Y W d l L n h t b F B L A Q I t A B Q A A g A I A O 9 h n 1 k P y u m r p A A A A O k A A A A T A A A A A A A A A A A A A A A A A O 8 A A A B b Q 2 9 u d G V u d F 9 U e X B l c 1 0 u e G 1 s U E s B A i 0 A F A A C A A g A 7 2 G f W S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J I M m Z o O h g J A v f N A A y 5 + j E Y A A A A A A g A A A A A A E G Y A A A A B A A A g A A A A g F x + U z r G 9 D m W m l X W d T X q B M g C 8 R d 0 d / + P S W 8 o r v c K B P s A A A A A D o A A A A A C A A A g A A A A I I x l Z z q N F E F X C e b s K M Q G 1 y 8 h R s p 0 p c R 0 m g M F 2 K 9 K N q h Q A A A A 7 c i + q 7 b t o P / R s 1 u S i 4 3 Y i 7 P I R u J c u M K V s W A p L e G F M F Y d M 4 B R u h H i C h 6 p o i K O j u J q V 8 / c a 2 g T i s q + e X L 0 1 l 5 x W l I U L e Z r H p p V 6 c l m Z W z 2 r V F A A A A A j c u 0 l a y A f v o e E w E d K m H 9 P F p S M D o m C k K r r c f B C G 1 z H h m A D R E C b w V 3 Z O 9 h C Q Y 4 D K 5 5 X h z Y 3 9 c m S y k f F 5 S v 2 w c p g A = = < / D a t a M a s h u p > 
</file>

<file path=customXml/itemProps1.xml><?xml version="1.0" encoding="utf-8"?>
<ds:datastoreItem xmlns:ds="http://schemas.openxmlformats.org/officeDocument/2006/customXml" ds:itemID="{B3E32ED7-3819-4064-A163-07F6D12E7E4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Configurator</vt:lpstr>
      <vt:lpstr>DwgData</vt:lpstr>
      <vt:lpstr>NutData</vt:lpstr>
      <vt:lpstr>BlkData</vt:lpstr>
      <vt:lpstr>CAD names</vt:lpstr>
      <vt:lpstr>BF_Used</vt:lpstr>
      <vt:lpstr>BK_Used</vt:lpstr>
      <vt:lpstr>BlkData!Criteria</vt:lpstr>
      <vt:lpstr>BlkData!Extract</vt:lpstr>
      <vt:lpstr>NutData</vt:lpstr>
      <vt:lpstr>NutDwg</vt:lpstr>
      <vt:lpstr>Configurator!Print_Area</vt:lpstr>
      <vt:lpstr>ScrDwg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Tunney</dc:creator>
  <cp:lastModifiedBy>David Tunney</cp:lastModifiedBy>
  <cp:lastPrinted>2025-01-14T15:30:41Z</cp:lastPrinted>
  <dcterms:created xsi:type="dcterms:W3CDTF">2024-10-28T17:35:18Z</dcterms:created>
  <dcterms:modified xsi:type="dcterms:W3CDTF">2025-01-14T15:40:21Z</dcterms:modified>
</cp:coreProperties>
</file>